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14"/>
  </bookViews>
  <sheets>
    <sheet name="1" sheetId="1" r:id="rId1"/>
    <sheet name="2" sheetId="2" r:id="rId2"/>
    <sheet name="2-1" sheetId="3" r:id="rId3"/>
    <sheet name="2-2" sheetId="4" r:id="rId4"/>
    <sheet name="3" sheetId="5" r:id="rId5"/>
    <sheet name="3-1" sheetId="6" r:id="rId6"/>
    <sheet name="4" sheetId="7" r:id="rId7"/>
    <sheet name="4-1" sheetId="8" r:id="rId8"/>
    <sheet name="4-2" sheetId="9" r:id="rId9"/>
    <sheet name="4-3" sheetId="10" r:id="rId10"/>
    <sheet name="4-4" sheetId="11" r:id="rId11"/>
    <sheet name="4-5" sheetId="12" r:id="rId12"/>
    <sheet name="5" sheetId="13" r:id="rId13"/>
    <sheet name="5-1" sheetId="14" r:id="rId14"/>
    <sheet name="5-2" sheetId="15" r:id="rId15"/>
    <sheet name="ورقة16" sheetId="16" r:id="rId16"/>
  </sheets>
  <definedNames/>
  <calcPr fullCalcOnLoad="1"/>
</workbook>
</file>

<file path=xl/sharedStrings.xml><?xml version="1.0" encoding="utf-8"?>
<sst xmlns="http://schemas.openxmlformats.org/spreadsheetml/2006/main" count="1454" uniqueCount="707">
  <si>
    <t>جدول رقم (1)</t>
  </si>
  <si>
    <t>(مليون ريال عماني)</t>
  </si>
  <si>
    <t>الفعلي</t>
  </si>
  <si>
    <t>البيان</t>
  </si>
  <si>
    <t>الميزانية المعتمدة</t>
  </si>
  <si>
    <t>1)</t>
  </si>
  <si>
    <t>2)</t>
  </si>
  <si>
    <t>3)</t>
  </si>
  <si>
    <t>4)</t>
  </si>
  <si>
    <t>5)</t>
  </si>
  <si>
    <t>6)</t>
  </si>
  <si>
    <t>ثانياً :</t>
  </si>
  <si>
    <t>المصروفات الجارية :</t>
  </si>
  <si>
    <t>7)</t>
  </si>
  <si>
    <t>9)</t>
  </si>
  <si>
    <t>10)</t>
  </si>
  <si>
    <t>11)</t>
  </si>
  <si>
    <t>المصروفات الاستثمارية :</t>
  </si>
  <si>
    <t>12)</t>
  </si>
  <si>
    <t>13)</t>
  </si>
  <si>
    <t>14)</t>
  </si>
  <si>
    <t>15)</t>
  </si>
  <si>
    <t>19)</t>
  </si>
  <si>
    <t>21)</t>
  </si>
  <si>
    <t>مساهمات في مؤسسات محلية</t>
  </si>
  <si>
    <t>ثالثاً:</t>
  </si>
  <si>
    <t>وسائل التمويل :</t>
  </si>
  <si>
    <t>تمويل من الاحتياطيات</t>
  </si>
  <si>
    <t>في السنة المالية</t>
  </si>
  <si>
    <t xml:space="preserve">الفعلي  </t>
  </si>
  <si>
    <t>8)</t>
  </si>
  <si>
    <t>16)</t>
  </si>
  <si>
    <t>17)</t>
  </si>
  <si>
    <t>ـــ  1  ـــ</t>
  </si>
  <si>
    <t>ـــ  2  ـــ</t>
  </si>
  <si>
    <t>دعم قطاع الكهرباء</t>
  </si>
  <si>
    <t>مصروفات الوزارات المدنية      (جدول 4)</t>
  </si>
  <si>
    <t>صافي الاقتراض الخارجي :</t>
  </si>
  <si>
    <t xml:space="preserve">الدعم التشغيلي للشركات الحكومية </t>
  </si>
  <si>
    <t>دعم المنتجات النفطية</t>
  </si>
  <si>
    <t xml:space="preserve">جملة المصروفات الجارية </t>
  </si>
  <si>
    <t>جملة المصروفات الاستثمارية</t>
  </si>
  <si>
    <t>رابعا :</t>
  </si>
  <si>
    <t>صافي الاقتراض المحلي :</t>
  </si>
  <si>
    <t>جملة وسائل التمويل</t>
  </si>
  <si>
    <t>ـــــ القروض المتوقع استلامها</t>
  </si>
  <si>
    <t>ــــ القروض المتوقع سدادها</t>
  </si>
  <si>
    <t>ـــــ القروض المتوقع سدادها</t>
  </si>
  <si>
    <t>ــــــــــ</t>
  </si>
  <si>
    <t>تابع جدول رقم (1)</t>
  </si>
  <si>
    <t>صافي حركة الحسابات الحكومية</t>
  </si>
  <si>
    <t>للوزارات المدنية               (جدول 3/4)</t>
  </si>
  <si>
    <r>
      <t xml:space="preserve">(مليون </t>
    </r>
    <r>
      <rPr>
        <b/>
        <sz val="12"/>
        <rFont val="Simplified Arabic"/>
        <family val="1"/>
      </rPr>
      <t>ريال</t>
    </r>
    <r>
      <rPr>
        <b/>
        <sz val="11"/>
        <rFont val="Simplified Arabic"/>
        <family val="1"/>
      </rPr>
      <t xml:space="preserve"> عماني)</t>
    </r>
  </si>
  <si>
    <t>أولا :</t>
  </si>
  <si>
    <t>الإيرادات :</t>
  </si>
  <si>
    <t>صافي الإيرادات النفطية</t>
  </si>
  <si>
    <t xml:space="preserve">إيرادات الغاز </t>
  </si>
  <si>
    <t>إيرادات جارية               (جدول 2)</t>
  </si>
  <si>
    <t>إيرادات رأسمالية              (جدول 3)</t>
  </si>
  <si>
    <t xml:space="preserve">إجمالي الإيرادات </t>
  </si>
  <si>
    <t>الإنفاق العام :</t>
  </si>
  <si>
    <t xml:space="preserve">مصروفات الدفاع والأمن </t>
  </si>
  <si>
    <t xml:space="preserve">مصروفات إنتاج النفط </t>
  </si>
  <si>
    <t xml:space="preserve">مصروفات إنتاج الغاز </t>
  </si>
  <si>
    <t>المصروفات الإنمائية       (جدول 5)</t>
  </si>
  <si>
    <t>المصروفات الإنمائية للشركات الحكومية</t>
  </si>
  <si>
    <t>المساهمات ونفقات أخرى :</t>
  </si>
  <si>
    <t>وإقليمية ودولية</t>
  </si>
  <si>
    <t>دعم فوائد القروض التنموية والإسكانية</t>
  </si>
  <si>
    <t>دعم السلع الغذائية الأساسية</t>
  </si>
  <si>
    <t>جملة المساهمات ونفقات الأخرى</t>
  </si>
  <si>
    <t xml:space="preserve">إجمالي الانفاق العام </t>
  </si>
  <si>
    <t xml:space="preserve"> العجز  ( أولا - ثانيا )</t>
  </si>
  <si>
    <t>ــــ  القروض المتوقع تسلمها</t>
  </si>
  <si>
    <t>الحساب الختامي للدولة للسنة المالية 2019</t>
  </si>
  <si>
    <t>السنة المالية 2019</t>
  </si>
  <si>
    <t>18)</t>
  </si>
  <si>
    <t>خدمة الدين العام</t>
  </si>
  <si>
    <t xml:space="preserve">مصروفات شراء وإنتاج الغاز </t>
  </si>
  <si>
    <t xml:space="preserve">20) </t>
  </si>
  <si>
    <t>22)</t>
  </si>
  <si>
    <t>23)</t>
  </si>
  <si>
    <t>24)</t>
  </si>
  <si>
    <t>25)</t>
  </si>
  <si>
    <t>استردادات رأسمالية           (جدول 3)</t>
  </si>
  <si>
    <t xml:space="preserve">المصروفات الرأسمالية </t>
  </si>
  <si>
    <t>جدول رقم (2)</t>
  </si>
  <si>
    <t>الإيرادات الجارية للوزارات والوحدات الحكومية</t>
  </si>
  <si>
    <t>والهيئات العامة للسنة المالية 2019</t>
  </si>
  <si>
    <t>(بالريال العُماني)</t>
  </si>
  <si>
    <t>السنة المالية 2019 م</t>
  </si>
  <si>
    <t>ديوان البلاط السلطاني</t>
  </si>
  <si>
    <t xml:space="preserve">مكتب نائب رئيس الوزراء لشؤون مجلس الوزراء </t>
  </si>
  <si>
    <t>الأمانة العامة لمجلس الوزراء</t>
  </si>
  <si>
    <t>وزارة الشؤون القانونية</t>
  </si>
  <si>
    <t xml:space="preserve">وزارة المالية </t>
  </si>
  <si>
    <t>وزارة الخارجية</t>
  </si>
  <si>
    <t>وزارة الداخلية</t>
  </si>
  <si>
    <t>وزارة الإعلام</t>
  </si>
  <si>
    <t>وزارة التجارة والصناعة</t>
  </si>
  <si>
    <t>وزارة النفط والغاز</t>
  </si>
  <si>
    <t>وزارة الزراعة والثروة السمكية</t>
  </si>
  <si>
    <t xml:space="preserve">وزارة العدل </t>
  </si>
  <si>
    <t>وزارة الصحة</t>
  </si>
  <si>
    <t>وزارة التربية والتعليم</t>
  </si>
  <si>
    <t>وزارة التنمية الاجتماعية</t>
  </si>
  <si>
    <t xml:space="preserve">وزارة التراث والثقافة  </t>
  </si>
  <si>
    <t>وزارة النقل والاتصالات</t>
  </si>
  <si>
    <t xml:space="preserve">وزارة الإسكان    </t>
  </si>
  <si>
    <t xml:space="preserve">وزارة البلديات الإقليمية  وموارد المياه    </t>
  </si>
  <si>
    <t>اللجنة العليا للاحتفالات بالعيد الوطني</t>
  </si>
  <si>
    <t>مكتب وزير الدولة ومحافظ ظفار</t>
  </si>
  <si>
    <t>محافظة مسقط</t>
  </si>
  <si>
    <t xml:space="preserve">مجلس المناقصات </t>
  </si>
  <si>
    <t>مجلس الشورى</t>
  </si>
  <si>
    <t>وزارة الخدمة المدنية</t>
  </si>
  <si>
    <t>جامعة السلطان قابوس والمستشفى الجامعي</t>
  </si>
  <si>
    <t>وزارة المالية ( مخصصات أخرى )</t>
  </si>
  <si>
    <t>موازنات الفائض والدعم</t>
  </si>
  <si>
    <t>وزارة الشؤون الرياضية</t>
  </si>
  <si>
    <t>معهد الإدارة العامة</t>
  </si>
  <si>
    <t>ــ 3 ــ</t>
  </si>
  <si>
    <t>تابع جدول رقم (2)</t>
  </si>
  <si>
    <t xml:space="preserve">     والهيئات العامة للسنة المالية 2019 م                                                                                       </t>
  </si>
  <si>
    <t>السنة المالية 2018</t>
  </si>
  <si>
    <t xml:space="preserve">وزارة التعليم العالي </t>
  </si>
  <si>
    <t xml:space="preserve">المجلس الأعلى للتخطيط </t>
  </si>
  <si>
    <t>وزارة الأوقاف والشؤون الدينية</t>
  </si>
  <si>
    <t>مجلس الدولة</t>
  </si>
  <si>
    <t>جهاز الرقابة المالية والإدارية للدولة</t>
  </si>
  <si>
    <t>الادعاء العام</t>
  </si>
  <si>
    <t>الهيئة العامة للصناعات الحرفية</t>
  </si>
  <si>
    <t xml:space="preserve">وزارة السياحة </t>
  </si>
  <si>
    <t>مجلس البحث العلمي</t>
  </si>
  <si>
    <t>المجلس العُماني للاختصاصات الطبية</t>
  </si>
  <si>
    <t>وزارة القوى العاملة</t>
  </si>
  <si>
    <t>هيئة الوثائق والمحفوظات الوطنية</t>
  </si>
  <si>
    <t>وزارة البيئة والشؤون المناخية</t>
  </si>
  <si>
    <t xml:space="preserve">الهيئة العامة للمياه </t>
  </si>
  <si>
    <t>الهيئة العامة لحماية المستهلك</t>
  </si>
  <si>
    <t>الهيئة العامة للإذاعة والتلفزيون</t>
  </si>
  <si>
    <t>الهيئة العمانية للاعتماد الأكاديمي</t>
  </si>
  <si>
    <t>المركز الوطني للتشغيل</t>
  </si>
  <si>
    <t>مجلس الشؤون الإدارية للقضاء</t>
  </si>
  <si>
    <t xml:space="preserve">مشروع جامعة عُمان </t>
  </si>
  <si>
    <t>ـــــ</t>
  </si>
  <si>
    <t xml:space="preserve">الهيئة العامة للطيران المدني </t>
  </si>
  <si>
    <t xml:space="preserve">محكمة القضاء الإداري </t>
  </si>
  <si>
    <t xml:space="preserve">الهيئة العامة لتنمية المؤسسات الصغيرة والمتوسطة </t>
  </si>
  <si>
    <t>الهيئة العامة للتعدين</t>
  </si>
  <si>
    <t>المتحف الوطني</t>
  </si>
  <si>
    <t>وزارة الدفاع</t>
  </si>
  <si>
    <t>وزارة المالية ( الحساب الخاص )</t>
  </si>
  <si>
    <t>شرطة عُمان السلطانية</t>
  </si>
  <si>
    <t>وزارة النفط والغاز ( قطاع الغاز )</t>
  </si>
  <si>
    <t>وزارة المالية :</t>
  </si>
  <si>
    <t xml:space="preserve"> ــــ تمويل مؤسسات أخرى</t>
  </si>
  <si>
    <t xml:space="preserve"> ــــ اقتراض </t>
  </si>
  <si>
    <t>بلدية مسقط</t>
  </si>
  <si>
    <t>احتياطي مخصص ( إيراد غير موزع )</t>
  </si>
  <si>
    <t>الإجمالي</t>
  </si>
  <si>
    <t>ــ 4 ــ</t>
  </si>
  <si>
    <t>جدول رقم (1/2)</t>
  </si>
  <si>
    <t xml:space="preserve">الايرادات الجارية  للوزارات والوحدات الحكومية </t>
  </si>
  <si>
    <t xml:space="preserve"> والهيئات العامة للسنة المالية 2019</t>
  </si>
  <si>
    <t xml:space="preserve">( حسب التخصصات الوظيفية ) </t>
  </si>
  <si>
    <t>(بالريال العماني)</t>
  </si>
  <si>
    <t xml:space="preserve">الفعلي </t>
  </si>
  <si>
    <t>قطاع الخدمات العامة :</t>
  </si>
  <si>
    <t>مكتب نائب رئيس الوزراء لشئون مجلس الوزراء</t>
  </si>
  <si>
    <t>الامانة العامة لمجلس الوزراء</t>
  </si>
  <si>
    <t>وزارة الشئون القانونية</t>
  </si>
  <si>
    <t>مجلس المناقصات</t>
  </si>
  <si>
    <t>وزارة المالية  ( مخصصات اخرى)</t>
  </si>
  <si>
    <t>جهاز الرقابة المالية والادارية للدولة</t>
  </si>
  <si>
    <t>وزارة المالية - اعتماد إجمالي غير موزع</t>
  </si>
  <si>
    <t>جملة قطاع الخدمات العامة</t>
  </si>
  <si>
    <t>قطاع الدفاع :</t>
  </si>
  <si>
    <t>جملة قطاع الدفاع</t>
  </si>
  <si>
    <t>قطاع الامن والنظام العام :</t>
  </si>
  <si>
    <t xml:space="preserve">الادعاء العام </t>
  </si>
  <si>
    <t>مجلس الشؤون الادارية للقضاء</t>
  </si>
  <si>
    <t>محكمة القضاء الاداري</t>
  </si>
  <si>
    <t>ـــــــــــ</t>
  </si>
  <si>
    <t>جملة قطاع الامن والنظام العام</t>
  </si>
  <si>
    <t>ــ 5 ــ</t>
  </si>
  <si>
    <t>تابع جدول رقم (1/2)</t>
  </si>
  <si>
    <t>قطاع التعليم :</t>
  </si>
  <si>
    <t>وزارة العدل ( المعهد العالي للقضاء )</t>
  </si>
  <si>
    <t>وزارة الصحة ( المعاهد الصحية والمديرية العامة للتعليم والتدريب )</t>
  </si>
  <si>
    <t>معهد الادارة العامة</t>
  </si>
  <si>
    <t>وزارة التعليم العالي</t>
  </si>
  <si>
    <t>وزارة الاوقاف والشئون الدينية</t>
  </si>
  <si>
    <t xml:space="preserve">المجلس العماني للاختصاصات الطبية </t>
  </si>
  <si>
    <t>الهيئة العمانية للاعتماد الاكاديمي</t>
  </si>
  <si>
    <t>وزارة القوى العاملة ( قطاع التعليم التقني والتدريب المهني )</t>
  </si>
  <si>
    <t xml:space="preserve">مشروع جامعة عمان </t>
  </si>
  <si>
    <t>جملة قطاع التعليم</t>
  </si>
  <si>
    <t>قطاع الصحة :</t>
  </si>
  <si>
    <t>جملة قطاع الصحة</t>
  </si>
  <si>
    <t>قطاع الضمان والرعاية الاجتماعية :</t>
  </si>
  <si>
    <t>وزارة القوى العاملة ( قطاع العمل )</t>
  </si>
  <si>
    <t>جملة قطاع الضمان والرعاية الاجتماعية</t>
  </si>
  <si>
    <t>قطاع الاسكان :</t>
  </si>
  <si>
    <t>ديوان البلاط السلطاني ( بلدية صحار )</t>
  </si>
  <si>
    <t xml:space="preserve">وزارة  الاسكان   </t>
  </si>
  <si>
    <t>وزارة البلديات الاقليمية وموارد المياه  ( قطاع البلديات الاقليمية )</t>
  </si>
  <si>
    <t>وزارة البلديات الاقليمية وموارد المياه  ( قطاع موارد المياه )</t>
  </si>
  <si>
    <t>وزارة البيئة والشئون المناخية</t>
  </si>
  <si>
    <t>الهيئة العامة للمياه</t>
  </si>
  <si>
    <t>جملة قطاع الاسكان</t>
  </si>
  <si>
    <t>ــ 6 ــ</t>
  </si>
  <si>
    <t>قطاع  الثقافة والشئون الدينية :</t>
  </si>
  <si>
    <t>وزارة الاعلام</t>
  </si>
  <si>
    <t>وزارة التربية والتعليم ( المديرية العامة للكشافة والمرشدات )</t>
  </si>
  <si>
    <t xml:space="preserve">وزارة التراث والثقافة </t>
  </si>
  <si>
    <t>وزارة الشئون الرياضية</t>
  </si>
  <si>
    <t>مجلس الدولة ( اللجنة الوطنية للشباب )</t>
  </si>
  <si>
    <t>الهيئة العامة للاذاعة والتلفزيون</t>
  </si>
  <si>
    <t>جملة قطاع الثقافة والشئون الدينية</t>
  </si>
  <si>
    <t>قطاع الطاقة والوقود :</t>
  </si>
  <si>
    <t>وزارة النفط والغاز ( قطاع النفط )</t>
  </si>
  <si>
    <t>جملة قطاع الطاقة والوقود</t>
  </si>
  <si>
    <t>قطاع الزراعة والثروة السمكية :</t>
  </si>
  <si>
    <t>وزارة الزراعة  والثروة السمكية</t>
  </si>
  <si>
    <t>جملة قطاع الزراعة والثروة السمكية</t>
  </si>
  <si>
    <t>قطاع النقل والاتصالات :</t>
  </si>
  <si>
    <t xml:space="preserve">وزارة النقل والاتصالات  </t>
  </si>
  <si>
    <t xml:space="preserve">هيئة تنظيم الاتصالات </t>
  </si>
  <si>
    <t>جملة قطاع النقل والاتصالات</t>
  </si>
  <si>
    <t>شئون اقتصادية اخرى :</t>
  </si>
  <si>
    <t xml:space="preserve">المجلس الاعلى للتخطيط </t>
  </si>
  <si>
    <t>جملة الشئون الاقتصادية الاخرى</t>
  </si>
  <si>
    <t>اخــــــــرى :</t>
  </si>
  <si>
    <t xml:space="preserve">  ـــــ تمويل مؤسسات اخرى</t>
  </si>
  <si>
    <t xml:space="preserve"> ـــــ اقتراض</t>
  </si>
  <si>
    <t>جملة  الاخرى</t>
  </si>
  <si>
    <t>احتياطي مخصص ( ايراد غير موزع )</t>
  </si>
  <si>
    <t>الاجمالي</t>
  </si>
  <si>
    <t>ـ 7 ـ</t>
  </si>
  <si>
    <t>جدول رقم (2/2)</t>
  </si>
  <si>
    <t xml:space="preserve">الإيرادات الجارية للسنة المالية 2019 م </t>
  </si>
  <si>
    <t>( حسب البنود )</t>
  </si>
  <si>
    <t>أ - إيرادات الضرائب والرسوم :</t>
  </si>
  <si>
    <r>
      <t xml:space="preserve">  ضريبة الدخل </t>
    </r>
    <r>
      <rPr>
        <sz val="11"/>
        <rFont val="Simplified Arabic"/>
        <family val="1"/>
      </rPr>
      <t>(على الشركات وعلى المؤسسات )</t>
    </r>
  </si>
  <si>
    <t xml:space="preserve">  رسوم التراخيص باستقدام العمال غير العُمانيين</t>
  </si>
  <si>
    <t xml:space="preserve">  رسوم البلدية على الإيجارات</t>
  </si>
  <si>
    <t xml:space="preserve">  رسوم المعاملات العقارية</t>
  </si>
  <si>
    <t xml:space="preserve">  الضريبة الإنتقائية</t>
  </si>
  <si>
    <t xml:space="preserve">  رخص ممارسة الأعمال التجارية</t>
  </si>
  <si>
    <t xml:space="preserve">  رخص وسائل النقل</t>
  </si>
  <si>
    <t xml:space="preserve">  رسوم فنادق ومرافق أخرى    </t>
  </si>
  <si>
    <t xml:space="preserve">  رسوم امتياز مرافق     </t>
  </si>
  <si>
    <t xml:space="preserve">  رسوم محلية مختلفة</t>
  </si>
  <si>
    <t xml:space="preserve">  رسوم تراخيص خدمات الإتصالات</t>
  </si>
  <si>
    <t>ــــ</t>
  </si>
  <si>
    <t xml:space="preserve">  رسوم دخول المركبات الأجنبية الفارغة</t>
  </si>
  <si>
    <t xml:space="preserve">  ضريبة جمركية</t>
  </si>
  <si>
    <t>جملة ( أ ) إيرادات الضرائب والرسوم</t>
  </si>
  <si>
    <t>ب - إيرادات غير ضريبية :</t>
  </si>
  <si>
    <t xml:space="preserve">  إيرادات بيع المياه</t>
  </si>
  <si>
    <t xml:space="preserve">  إيرادات مياه مختلفة</t>
  </si>
  <si>
    <t xml:space="preserve">  إيرادات المطارات</t>
  </si>
  <si>
    <t xml:space="preserve">  إيرادات الموانيء</t>
  </si>
  <si>
    <t xml:space="preserve">  إيرادات خدمات مرفق الاتصالات</t>
  </si>
  <si>
    <t xml:space="preserve">  فائض الهيئات العامة </t>
  </si>
  <si>
    <t xml:space="preserve">  إيرادات تأجير عقارات حكومية</t>
  </si>
  <si>
    <t xml:space="preserve">  أرباح الاستثمارات في الاسهم وحصص رأس المال </t>
  </si>
  <si>
    <t xml:space="preserve">  فوائد على ودائع البنوك والقروض المدينة</t>
  </si>
  <si>
    <t xml:space="preserve">  رسوم الهجرة والجوازات</t>
  </si>
  <si>
    <t xml:space="preserve">  رسوم وأتعاب إدارية مختلفة</t>
  </si>
  <si>
    <t xml:space="preserve">  تعويضات وغرامات وجزاءات</t>
  </si>
  <si>
    <t xml:space="preserve">  إيرادات تعدين</t>
  </si>
  <si>
    <t xml:space="preserve">  مبيعات مواد غذائية</t>
  </si>
  <si>
    <t xml:space="preserve">  إيرادات زراعية مختلفة</t>
  </si>
  <si>
    <t xml:space="preserve">  إيرادات طبية</t>
  </si>
  <si>
    <t xml:space="preserve">  إيرادات متنوعة ( أخرى )</t>
  </si>
  <si>
    <t xml:space="preserve">  إيرادات نفطية أخرى</t>
  </si>
  <si>
    <t>جملة  ( ب ) الإيرادات غير الضريبية</t>
  </si>
  <si>
    <t>ــــــ</t>
  </si>
  <si>
    <t>( ج ـ احتياطي مخصص ( إيراد غير موزع</t>
  </si>
  <si>
    <t>الإجمالي ( أ + ب + ج )</t>
  </si>
  <si>
    <t>ــ 8 ــ</t>
  </si>
  <si>
    <t>جدول رقم (3)</t>
  </si>
  <si>
    <t>الإيرادات الرأسمالية والاستردادات الرأسمالية للوزارات المدنية عن السنة المالية 2019 م</t>
  </si>
  <si>
    <t>( حسب التخصصات الوظيفية )</t>
  </si>
  <si>
    <t>إيرادات رأسمالية :</t>
  </si>
  <si>
    <t>قطاع الإسكان :</t>
  </si>
  <si>
    <r>
      <t>ديوان البلاط</t>
    </r>
    <r>
      <rPr>
        <sz val="10"/>
        <rFont val="Arial"/>
        <family val="2"/>
      </rPr>
      <t xml:space="preserve"> </t>
    </r>
    <r>
      <rPr>
        <sz val="12"/>
        <rFont val="Simplified Arabic"/>
        <family val="1"/>
      </rPr>
      <t>السلطاني ( بلدية  صحار )</t>
    </r>
  </si>
  <si>
    <t xml:space="preserve">وزارة الإسكان  </t>
  </si>
  <si>
    <t>جملة قطاع الإسكان</t>
  </si>
  <si>
    <t>قطاع الطاقة والوفود :</t>
  </si>
  <si>
    <t>جملة قطاع الطاقة والوفود :</t>
  </si>
  <si>
    <t>قطاع المعونات :</t>
  </si>
  <si>
    <t>المعونات</t>
  </si>
  <si>
    <t>جملة قطاع المعونات :</t>
  </si>
  <si>
    <t>اجمالي الإيرادات الرأسمالية</t>
  </si>
  <si>
    <t>استردادات رأسمالية :</t>
  </si>
  <si>
    <t>أخرى :</t>
  </si>
  <si>
    <t>وزارة المالية  ( تمويل مؤسسات أخرى )</t>
  </si>
  <si>
    <t>إجمالي الاستردادات الرأسمالية</t>
  </si>
  <si>
    <t>ــ 9 ــ</t>
  </si>
  <si>
    <t>جدول رقم (1/3)</t>
  </si>
  <si>
    <t>الإيرادات الرأسمالية والاستردادات الرأسمالية للسنة المالية 2019 م</t>
  </si>
  <si>
    <t xml:space="preserve">( حسب البنود ) </t>
  </si>
  <si>
    <t>2018 م</t>
  </si>
  <si>
    <t>إيرادات بيع مساكن اجتماعية ومبانٍ حكومية</t>
  </si>
  <si>
    <t>إيرادات بيع اراضٍ حكومية</t>
  </si>
  <si>
    <t>المحصل من قروض الإسكان المحصلة لذوي الدخل المحدود</t>
  </si>
  <si>
    <t>تحويلات رأسمالية محلية</t>
  </si>
  <si>
    <t>معونات من منظمات مجلس التعاون</t>
  </si>
  <si>
    <t>استرداد اقساط القروض :</t>
  </si>
  <si>
    <t>استرداد قروض من هيئات ومؤسسات عامة وغيرها</t>
  </si>
  <si>
    <t>جملة استرداد أقساط القروض</t>
  </si>
  <si>
    <t>بيع استثمارات :</t>
  </si>
  <si>
    <t xml:space="preserve">بيع استثمارات في هيئات ومؤسسات عامة </t>
  </si>
  <si>
    <t>جملة بيع الاستثمارات</t>
  </si>
  <si>
    <t>ـ 10 ـ</t>
  </si>
  <si>
    <t>جدول رقم (4)</t>
  </si>
  <si>
    <t>جدول المصروفات الجارية للوزارات المدنية والوحدات الحكومية والهيئات العامة</t>
  </si>
  <si>
    <t>للسنة المالية 2019م</t>
  </si>
  <si>
    <t>شؤون البلاط السلطاني</t>
  </si>
  <si>
    <t>مكتب نائب رئيس الوزراء لشؤون مجلس الوزراء</t>
  </si>
  <si>
    <t xml:space="preserve">وزارة الزراعة والثروة السمكية </t>
  </si>
  <si>
    <t>وزارة التنمية الإجتماعية</t>
  </si>
  <si>
    <t xml:space="preserve">وزارة  النقل والإتصالات </t>
  </si>
  <si>
    <t xml:space="preserve">وزارة  الإسكان     </t>
  </si>
  <si>
    <t xml:space="preserve">وزارة البلديات الإقليمية وموارد المياه   </t>
  </si>
  <si>
    <t>مكتب وزير الدولة ومحافظ مسقط</t>
  </si>
  <si>
    <t>مكتب مستشار جلالة السلطان لشؤون التخطيط الاقتصادي</t>
  </si>
  <si>
    <t xml:space="preserve">وزارة الخدمة المدنية </t>
  </si>
  <si>
    <t>جامعة السلطان قابوس والمستشفى التعليمي</t>
  </si>
  <si>
    <t>وزارة المالية  ( مخصصات أخرى )</t>
  </si>
  <si>
    <t>ــ 11 ــ</t>
  </si>
  <si>
    <t>تابع جدول رقم (4)</t>
  </si>
  <si>
    <t>الفعلي في السنة</t>
  </si>
  <si>
    <t>السنة المالية 2019م</t>
  </si>
  <si>
    <t>المالية  2018م</t>
  </si>
  <si>
    <t xml:space="preserve">حصة الحكومة في معاشات موظفي الحكومة العمانيين </t>
  </si>
  <si>
    <t>منحة نهاية الخدمة لموظفي الحكومة</t>
  </si>
  <si>
    <t>المجلس العماني للاختصاصات الطبية</t>
  </si>
  <si>
    <t>هيئة المنطقة الاقتصادية الخاصة بالدقم</t>
  </si>
  <si>
    <t xml:space="preserve">الهيئة العامة لسجل القوى العاملة </t>
  </si>
  <si>
    <t xml:space="preserve">وزارة المالية - اعتماد إجمالي غير موزع </t>
  </si>
  <si>
    <r>
      <t>مجلس الشؤون الإدارية للقضاء</t>
    </r>
    <r>
      <rPr>
        <sz val="10"/>
        <rFont val="Simplified Arabic"/>
        <family val="1"/>
      </rPr>
      <t>( المحاكم والأمانة العامة للمجلس )</t>
    </r>
  </si>
  <si>
    <t>مشروع جامعة عمان ( المصروفات التأسيسية )</t>
  </si>
  <si>
    <t xml:space="preserve">الهيئة العامة للطيران المدني  </t>
  </si>
  <si>
    <t xml:space="preserve">الهيئة العامة لترويج الاستثمار وتنمية الصادرات </t>
  </si>
  <si>
    <t>إحتياطي مخصص</t>
  </si>
  <si>
    <t>ــ 12 ــ</t>
  </si>
  <si>
    <t>جدول رقم (1/4)</t>
  </si>
  <si>
    <t>جدول المصروفات الجارية للوزارات المدنية والوحدات الحكومية والهيئات العامة للسنه المالية 2019</t>
  </si>
  <si>
    <t>الميزانية  المعتمدة</t>
  </si>
  <si>
    <t>1) قطاع الخدمات العامة :</t>
  </si>
  <si>
    <t>شئون البلاط السلطاني</t>
  </si>
  <si>
    <t>وزارة المالية ( مخصصات اخرى )</t>
  </si>
  <si>
    <t>3) قطاع الامن والنظام العام :</t>
  </si>
  <si>
    <t>وزارة العدل</t>
  </si>
  <si>
    <t>مجلس الشؤون الادارية للقضاء ( المحاكم والامانة العامة للمجلس )</t>
  </si>
  <si>
    <t>4) قطاع التعليم :</t>
  </si>
  <si>
    <t>ديوان البلاد السلطاني ( مجلس التعليم )</t>
  </si>
  <si>
    <t xml:space="preserve">وزارة الخارجية ( المعهد الدبلوماسي ) </t>
  </si>
  <si>
    <t xml:space="preserve">وزارة الاوقاف والشئون الدينية ( كلية العلوم الشرعية ) </t>
  </si>
  <si>
    <t>الهيئة العامة للصناعات الحرفية ( مراكز تدريب الصناعات الحرفية )</t>
  </si>
  <si>
    <t xml:space="preserve">وزارة القوى العاملة ( قطاع التعليم التقني والتدريب المهني ) </t>
  </si>
  <si>
    <t>ـ 13 ـ</t>
  </si>
  <si>
    <t>تابع جدول رقم (1/4)</t>
  </si>
  <si>
    <t>5) قطاع الصحة :</t>
  </si>
  <si>
    <t>6) قطاع الضمان والرعاية الاجتماعية :</t>
  </si>
  <si>
    <t xml:space="preserve">وزارة التنمية الاجتماعية </t>
  </si>
  <si>
    <t>مؤسسات اخرى</t>
  </si>
  <si>
    <t xml:space="preserve">منحة نهاية الخدمة لموظفي الحكومة  </t>
  </si>
  <si>
    <t xml:space="preserve">وزارة القوى العاملة  ( قطاع العمل ) </t>
  </si>
  <si>
    <t>7) قطاع الاسكان :</t>
  </si>
  <si>
    <t xml:space="preserve">وزارة  الاسكان     </t>
  </si>
  <si>
    <r>
      <t>وزارة البلديات الاقليمية وموارد المياه (</t>
    </r>
    <r>
      <rPr>
        <sz val="10"/>
        <rFont val="Simplified Arabic"/>
        <family val="1"/>
      </rPr>
      <t xml:space="preserve"> قطاع</t>
    </r>
    <r>
      <rPr>
        <sz val="12"/>
        <rFont val="Simplified Arabic"/>
        <family val="1"/>
      </rPr>
      <t xml:space="preserve"> البلديات الاقليمية ) </t>
    </r>
  </si>
  <si>
    <t>8) قطاع الثقافة والشئون الدينية :</t>
  </si>
  <si>
    <r>
      <t xml:space="preserve">ديوان البلاط السلطاني </t>
    </r>
    <r>
      <rPr>
        <sz val="11"/>
        <rFont val="Simplified Arabic"/>
        <family val="1"/>
      </rPr>
      <t>( مكتب مستشار جلالة السلطان للشئون الثقافية)</t>
    </r>
  </si>
  <si>
    <t>وزارة التربية والتعليم  ( المديرية العامة للكشافة والمرشدات )</t>
  </si>
  <si>
    <t xml:space="preserve"> مؤسسة عُمان للصحافة والنشر والاعلان </t>
  </si>
  <si>
    <t>شؤون البلاط السلطاني  ( دار الاوبرا السلطانية )</t>
  </si>
  <si>
    <t xml:space="preserve">الهيئة العامة للاذاعة والتلفزيون </t>
  </si>
  <si>
    <t>الهيئة العامة لترويج الاستثمار وتنمية الصادرات</t>
  </si>
  <si>
    <t>ــ 14 ــ</t>
  </si>
  <si>
    <t>9) قطاع الطاقة والوقود :</t>
  </si>
  <si>
    <t>10) قطاع الزراعة والثروة السمكية :</t>
  </si>
  <si>
    <t>ديوان البلاط السلطاني ( مشرع زراعة المليون نخله )</t>
  </si>
  <si>
    <t>12) قطاع النقل والاتصالات :</t>
  </si>
  <si>
    <t>وزارة النقل</t>
  </si>
  <si>
    <t>هيئة تقنية المعلومات</t>
  </si>
  <si>
    <t>13) شئون اقتصادية اخرى :</t>
  </si>
  <si>
    <t xml:space="preserve">ديوان البلاط السلطاني ( مكتب مستشار جلالة السلطان لشؤون </t>
  </si>
  <si>
    <t xml:space="preserve">التخطيط الاقتصادي ) </t>
  </si>
  <si>
    <t>وحدة دعم التنفيذ والمتابعة</t>
  </si>
  <si>
    <t>الهيئة العامة للمخازن والاحتياطي الغذائي</t>
  </si>
  <si>
    <t>صندوق الرفد</t>
  </si>
  <si>
    <t>الهيئة العامة لتنمية المؤسسات الصغيرة والمتوسطة</t>
  </si>
  <si>
    <t>معونات مدفوعة</t>
  </si>
  <si>
    <t>0</t>
  </si>
  <si>
    <t>احتياطي مخصص</t>
  </si>
  <si>
    <t>ـ 15 ـ</t>
  </si>
  <si>
    <t>جدول رقم (2/4)</t>
  </si>
  <si>
    <t>المصروفات الجارية للسنة المالية 2019م</t>
  </si>
  <si>
    <t>2017م</t>
  </si>
  <si>
    <t>( أ ) مصروفات خدمية وسلعية :</t>
  </si>
  <si>
    <t>رواتب وأجور :</t>
  </si>
  <si>
    <t>رواتب أساسية</t>
  </si>
  <si>
    <t>اجور المؤقتين</t>
  </si>
  <si>
    <t>تكاليف تعيين الخريجين</t>
  </si>
  <si>
    <t>جملة الرواتب والأجور</t>
  </si>
  <si>
    <t>بــدلات :</t>
  </si>
  <si>
    <t>بدل سكن</t>
  </si>
  <si>
    <t>بدل كهرباء</t>
  </si>
  <si>
    <t>بدل مياه</t>
  </si>
  <si>
    <t>بدل هاتف</t>
  </si>
  <si>
    <t>بدل طبيعة عمل</t>
  </si>
  <si>
    <t>بدل اغتراب</t>
  </si>
  <si>
    <t>بدل نقل</t>
  </si>
  <si>
    <t>بدلات أخرى</t>
  </si>
  <si>
    <t>علاوة غلاء معيشة</t>
  </si>
  <si>
    <t>جملة البدلات</t>
  </si>
  <si>
    <t>مستحقات أخرى :</t>
  </si>
  <si>
    <t>تذاكر السفر</t>
  </si>
  <si>
    <t>مصروفات السفر</t>
  </si>
  <si>
    <t>مكافآت</t>
  </si>
  <si>
    <t>تعويض نقدي عن الإجازة</t>
  </si>
  <si>
    <t>أجور إضافية</t>
  </si>
  <si>
    <t>مستحقات نهاية الخدمة لموظفي الحكومة غير العُمانيين</t>
  </si>
  <si>
    <t>إيجارات مساكن الموظفين</t>
  </si>
  <si>
    <t>تكاليف العقود الخاصة لشغل الوظائف المؤقتة</t>
  </si>
  <si>
    <t>تعويض فوائد بنك الإسكان العُماني</t>
  </si>
  <si>
    <t>منحة نهاية الخدمة للموظفين المعينين بغير طريق التعاقد</t>
  </si>
  <si>
    <t>جملة المستحقات الأخرى</t>
  </si>
  <si>
    <t xml:space="preserve">رواتب و أجور وبدلات </t>
  </si>
  <si>
    <t xml:space="preserve">حصة الحكومة في نظام معاشات موظفي الحكومة العمانيين </t>
  </si>
  <si>
    <t xml:space="preserve">(أ) مجموع المصروفات الخدمية والسلعية </t>
  </si>
  <si>
    <t>(ب) مستلزمات سلعية وخدمية :</t>
  </si>
  <si>
    <t>1) مستلزمات سلعية :</t>
  </si>
  <si>
    <t xml:space="preserve">      لوازم وإمدادات طبية</t>
  </si>
  <si>
    <t xml:space="preserve">     لوازم وإمدادات زراعية</t>
  </si>
  <si>
    <t xml:space="preserve">     مواد كيماوية ومبيدات حشرية</t>
  </si>
  <si>
    <t xml:space="preserve">(*)يشمل مبلغ 530462 ريالا عمانيا يمثل مساهمة الحكومة عن الموظفين العاملين في مجلس البحث العلمي بمبلغ 454513 ريالا عمانيا (*) </t>
  </si>
  <si>
    <t>ــ 16 ــ</t>
  </si>
  <si>
    <t>تابع جدول رقم (2/4)</t>
  </si>
  <si>
    <t xml:space="preserve">المالية  2017م </t>
  </si>
  <si>
    <t>تابع 1) مستلزمات سلعية :</t>
  </si>
  <si>
    <t xml:space="preserve">     لوازم تعليمية</t>
  </si>
  <si>
    <t xml:space="preserve">     مواد غذائية</t>
  </si>
  <si>
    <t xml:space="preserve">     لوازم مكتبية ومطبوعات</t>
  </si>
  <si>
    <t xml:space="preserve">     لوازم وإمدادات الطرق والمباني</t>
  </si>
  <si>
    <t xml:space="preserve">     لوازم وإمدادات الإذاعة والتلفزيون</t>
  </si>
  <si>
    <t xml:space="preserve">     لوازم وإمدادات الحاسب الآلي</t>
  </si>
  <si>
    <t xml:space="preserve">     وقود وزيوت للآلات والمعدات</t>
  </si>
  <si>
    <t xml:space="preserve">     غاز طبيعي</t>
  </si>
  <si>
    <t xml:space="preserve">     قطع غيار للآلات والمعدات</t>
  </si>
  <si>
    <t xml:space="preserve">     وقود وزيوت للسيارات ووسائل النقل</t>
  </si>
  <si>
    <t xml:space="preserve">     قطع غيار سيارات ووسائل النقل</t>
  </si>
  <si>
    <t xml:space="preserve">     مستلزمات سلعية أخرى</t>
  </si>
  <si>
    <t>جملة المستلزمات السلعية</t>
  </si>
  <si>
    <t>3) مستلزمات خدمية :</t>
  </si>
  <si>
    <t>صيانة طرق</t>
  </si>
  <si>
    <t>عقود نظافة</t>
  </si>
  <si>
    <t>صيانة مبانٍ</t>
  </si>
  <si>
    <t>صيانة أثاث ومعدات مكاتب</t>
  </si>
  <si>
    <t>صيانة أثاث ومعدات مساكن</t>
  </si>
  <si>
    <t>صيانة سيارات ووسائل نقل</t>
  </si>
  <si>
    <t>صيانة آلات</t>
  </si>
  <si>
    <t>صيانة أجهزة الحاسب الآلي</t>
  </si>
  <si>
    <t>صيانة أخرى</t>
  </si>
  <si>
    <t>إيجارات عقارات</t>
  </si>
  <si>
    <t>تأمين على السيارات</t>
  </si>
  <si>
    <t>تأمين على الأملاك والخزائن الحكومية</t>
  </si>
  <si>
    <t>مصروفات سفر في مهام رسمية</t>
  </si>
  <si>
    <t>اشتراكات في الصحف والمجلات</t>
  </si>
  <si>
    <t>دعاية وإعلان وإقامة معارض</t>
  </si>
  <si>
    <t xml:space="preserve">تكاليف تدريب </t>
  </si>
  <si>
    <t>ـ 17 ـ</t>
  </si>
  <si>
    <t>المالية 2017م</t>
  </si>
  <si>
    <t>تابع 3) مستلزمات خدمية :</t>
  </si>
  <si>
    <t>مصروفات علاج في الخارج</t>
  </si>
  <si>
    <t>تكاليف خدمات أخرى</t>
  </si>
  <si>
    <t>تكاليف الاحتفال بالعيد الوطني</t>
  </si>
  <si>
    <t>تكاليف استئجار سيارات ووسائل نقل</t>
  </si>
  <si>
    <t>تكاليف تمديدات كهربائية خارج مسقط</t>
  </si>
  <si>
    <t>عقود خدمات استشارية</t>
  </si>
  <si>
    <t>عقود خدمات تشغيلية</t>
  </si>
  <si>
    <t>عقود خدمات أخرى</t>
  </si>
  <si>
    <t>مصروفات بنكية</t>
  </si>
  <si>
    <t>خسارة  تغير سعر العملة</t>
  </si>
  <si>
    <t>مردودات من إيرادات سنوات سابقة</t>
  </si>
  <si>
    <t>مصروفات غير مبوبة</t>
  </si>
  <si>
    <t>تكاليف بعثات دراسية</t>
  </si>
  <si>
    <t xml:space="preserve">صيانة أثاث ومعدات تعليمية </t>
  </si>
  <si>
    <t>صيانة أثاث ومعدات منشآت صحية ومختبرات</t>
  </si>
  <si>
    <t>تكاليف إقامة المهرجانات</t>
  </si>
  <si>
    <t>تذاكر السفر في المهام الرسمية</t>
  </si>
  <si>
    <t>تذاكر السفر للتدريب</t>
  </si>
  <si>
    <t xml:space="preserve">مصروفات الأنشطة الطلابية </t>
  </si>
  <si>
    <t>جملة المستلزمات الخدمية</t>
  </si>
  <si>
    <t>4) مصروفات خدمات حكومية :</t>
  </si>
  <si>
    <t>خدمات الاتصالات ( البريد والبرق والهاتف )</t>
  </si>
  <si>
    <t>تكاليف استهلاك الكهرباء</t>
  </si>
  <si>
    <t>تكاليف استهلاك المياه</t>
  </si>
  <si>
    <t>تكاليف استئجار خطوط البيانات وشبكة المعلومات الدولية</t>
  </si>
  <si>
    <t>جملة مصروفات الخدمات الحكومية</t>
  </si>
  <si>
    <t>مصروفات البحث والتطوير العلمي</t>
  </si>
  <si>
    <t>مصروفات تشغيلية جارية</t>
  </si>
  <si>
    <t xml:space="preserve"> (1+3+4)(ب) مجموع المستلزمات السلعية والخدمية </t>
  </si>
  <si>
    <t>(ج) دعم وتحويلات جارية أخرى :</t>
  </si>
  <si>
    <t>1) الدعم :</t>
  </si>
  <si>
    <t xml:space="preserve">    الهيئات والمؤسسات (غير المالية )  :</t>
  </si>
  <si>
    <t xml:space="preserve">    الهيئات العامة</t>
  </si>
  <si>
    <t xml:space="preserve">    الشركات والمؤسسات</t>
  </si>
  <si>
    <t>جملة الدعـــــــــــــــم</t>
  </si>
  <si>
    <t>ــ 18 ــ</t>
  </si>
  <si>
    <t>(بالريال الُعماني)</t>
  </si>
  <si>
    <t>2) تحويلات للهيئات والمؤسسات التي لا تهدف إلى الكسب :</t>
  </si>
  <si>
    <t xml:space="preserve">    تحويلات للأندية والاتحادات الرياضية</t>
  </si>
  <si>
    <t>جملة التحويلات للهيئات والمؤسسات التي لا تهدف إلى الكسب</t>
  </si>
  <si>
    <t>مساعدات ودعم وتعويضات للمواطنين :</t>
  </si>
  <si>
    <t>3) مساعدات للمواطنين :</t>
  </si>
  <si>
    <t xml:space="preserve">    منح ومساعدات اجتماعية</t>
  </si>
  <si>
    <t xml:space="preserve">    منح ومساعدات طارئة</t>
  </si>
  <si>
    <t xml:space="preserve">    مخصصات الإعاشة للطلبة</t>
  </si>
  <si>
    <t xml:space="preserve">    مساعدات مختلفة</t>
  </si>
  <si>
    <t>جملة المساعدات للمواطنين</t>
  </si>
  <si>
    <t>4) دعم للمواطنين :</t>
  </si>
  <si>
    <t xml:space="preserve">    دعم الحرف</t>
  </si>
  <si>
    <t xml:space="preserve">    مخصصات تنمية ريفية</t>
  </si>
  <si>
    <t>جملة الدعم للمواطنين</t>
  </si>
  <si>
    <t>5) تعويضات عن الضرر :</t>
  </si>
  <si>
    <t xml:space="preserve">     تعويضات الضرر عن الحوادث </t>
  </si>
  <si>
    <t xml:space="preserve">     تعويضات أخرى </t>
  </si>
  <si>
    <t>جملة تعويضات عن الضرر</t>
  </si>
  <si>
    <t>6) مساعدات ومعونات داخلية :</t>
  </si>
  <si>
    <t xml:space="preserve">    مساعدات ومعونات داخلية</t>
  </si>
  <si>
    <t>جملة المساعدات والمعونات الداخلية</t>
  </si>
  <si>
    <t>7) مساعدات ومعونات خارجية :</t>
  </si>
  <si>
    <t xml:space="preserve">    مساعدات ومعونات خارجية</t>
  </si>
  <si>
    <t>جملة المساعدات والمعونات الخارجية</t>
  </si>
  <si>
    <t>8) الاشتراكات في المنظمات غير المالية :</t>
  </si>
  <si>
    <t xml:space="preserve">    منظمات مجلس التعاون لدول الخليج العربية</t>
  </si>
  <si>
    <t xml:space="preserve">    منظمات عربية</t>
  </si>
  <si>
    <t xml:space="preserve">    منظمات دولية</t>
  </si>
  <si>
    <t>جملة الاشتراكات في المنظمات غير المالية</t>
  </si>
  <si>
    <t xml:space="preserve">    مساعدات ومعونات داخلية و خارجية</t>
  </si>
  <si>
    <t>جملة المساعدات والمعونات الداخلية والخارجية</t>
  </si>
  <si>
    <t>(ج) مجموع الدعم والتحويلات الجارية الأخرى</t>
  </si>
  <si>
    <t>(1+2+3+4+5+6+7+8)</t>
  </si>
  <si>
    <t xml:space="preserve">      معونات خارجية</t>
  </si>
  <si>
    <t>( د ) احتياطي مخصص</t>
  </si>
  <si>
    <r>
      <t>الإجمالي ( أ + ب + ج + د</t>
    </r>
    <r>
      <rPr>
        <b/>
        <sz val="10"/>
        <rFont val="Arial"/>
        <family val="2"/>
      </rPr>
      <t xml:space="preserve">  </t>
    </r>
    <r>
      <rPr>
        <b/>
        <sz val="12"/>
        <rFont val="Simplified Arabic"/>
        <family val="1"/>
      </rPr>
      <t>)</t>
    </r>
  </si>
  <si>
    <t>ــ 19 ــ</t>
  </si>
  <si>
    <t>جدول رقم (3/4)</t>
  </si>
  <si>
    <t>جدول المصروفات الراسمالية للوزارات المدنية والوحدات الحكومية والهيئات العامة</t>
  </si>
  <si>
    <t>للسنة المالية 2019 م</t>
  </si>
  <si>
    <t>(بالريال اُلعماني)</t>
  </si>
  <si>
    <t>2018م</t>
  </si>
  <si>
    <t xml:space="preserve">وزارة  النقل  </t>
  </si>
  <si>
    <t xml:space="preserve">وزارة  الإسكان      </t>
  </si>
  <si>
    <t>ـ 20 ـ</t>
  </si>
  <si>
    <t>تابع جدول رقم (3/4)</t>
  </si>
  <si>
    <t xml:space="preserve">للسنة المالية 2019 </t>
  </si>
  <si>
    <t>موازنات الفائض والدعم ( صندوق الرفد )</t>
  </si>
  <si>
    <t>وزارة الاوقاف والشؤون الدينية</t>
  </si>
  <si>
    <t>وزارة السياحة</t>
  </si>
  <si>
    <t xml:space="preserve">هيئة الوثائق والمحفوظات الوطنية </t>
  </si>
  <si>
    <t>هيئة حماية المستهلك</t>
  </si>
  <si>
    <r>
      <t>مجلس الشؤون الادارية للقضاء</t>
    </r>
    <r>
      <rPr>
        <sz val="10"/>
        <rFont val="Simplified Arabic"/>
        <family val="1"/>
      </rPr>
      <t xml:space="preserve"> </t>
    </r>
    <r>
      <rPr>
        <sz val="9"/>
        <rFont val="Simplified Arabic"/>
        <family val="1"/>
      </rPr>
      <t>( المحاكم والامانة العامة للمجلس )</t>
    </r>
    <r>
      <rPr>
        <sz val="12"/>
        <rFont val="Simplified Arabic"/>
        <family val="1"/>
      </rPr>
      <t xml:space="preserve"> </t>
    </r>
  </si>
  <si>
    <t>مشروع جامعة عمان</t>
  </si>
  <si>
    <t>الإجمالـــــي</t>
  </si>
  <si>
    <t>ـ 21 ـ</t>
  </si>
  <si>
    <t>جدول رقم (4/4)</t>
  </si>
  <si>
    <t>جدول المصروفات الراسمالية للوزارات المدنية والوحدات الحكومية والهيئات العامة للسنه المالية 2019</t>
  </si>
  <si>
    <t>وزارة المالية  ( مخصصات اخرى )</t>
  </si>
  <si>
    <t xml:space="preserve"> محكمة القضاء الاداري </t>
  </si>
  <si>
    <t>ديوان البلاط السلطاني ( مجلس التعليم )</t>
  </si>
  <si>
    <t>وزارة الخارجية ( المعهد الدبلوماسي )</t>
  </si>
  <si>
    <t xml:space="preserve">الهيئة العمانية للاعتماد الاكاديمي </t>
  </si>
  <si>
    <t>ــ 22 ــ</t>
  </si>
  <si>
    <t>تابع جدول رقم (4/4)</t>
  </si>
  <si>
    <t xml:space="preserve">وزارة القوى العاملة ( قطاع العمل ) </t>
  </si>
  <si>
    <t xml:space="preserve">وزارة البيئة والشئون المناخية </t>
  </si>
  <si>
    <t>قطاع الثقافة والشئون الدينية :</t>
  </si>
  <si>
    <r>
      <t xml:space="preserve">ديوان البلاط السلطاني </t>
    </r>
    <r>
      <rPr>
        <sz val="11"/>
        <rFont val="Simplified Arabic"/>
        <family val="1"/>
      </rPr>
      <t>( مكتب مستشار جلالة السلطان للشئون الثفافية )</t>
    </r>
  </si>
  <si>
    <t>شؤون البلاط السلطاني ( دار الاوبرا السلطانية )</t>
  </si>
  <si>
    <t>ـ 23 ـ</t>
  </si>
  <si>
    <t>ديوان البلاط السلطاني ( مشروع زراعة المليون نخلة )</t>
  </si>
  <si>
    <t xml:space="preserve">وزارة النقل  </t>
  </si>
  <si>
    <t xml:space="preserve">ديوان البلاط السلطاني ( مكتب مستشار جلالة السلطان  لشؤون </t>
  </si>
  <si>
    <t>التخطيط الاقتصادي )</t>
  </si>
  <si>
    <t xml:space="preserve">وزارة السياحة  </t>
  </si>
  <si>
    <t>ــ 24 ــ</t>
  </si>
  <si>
    <t>جدول رقم (5/4)</t>
  </si>
  <si>
    <t>جدول المصروفات الرأسمالية للسنة المالية2019</t>
  </si>
  <si>
    <t>الاصول الثابتة :</t>
  </si>
  <si>
    <t>اثاث ومعدات :</t>
  </si>
  <si>
    <t>اثاث ومعدات مكاتـب</t>
  </si>
  <si>
    <t>اثاث ومعدات مساكن</t>
  </si>
  <si>
    <t>اثاث ومعدات تعليمية</t>
  </si>
  <si>
    <t>اثاث ومعدات منشآت صحية ومختبرات</t>
  </si>
  <si>
    <t>جملة الاثاث والمعدات</t>
  </si>
  <si>
    <t>وسائل نقل :</t>
  </si>
  <si>
    <t>سيارات</t>
  </si>
  <si>
    <t>وسائل نقل اخرى</t>
  </si>
  <si>
    <t>جملة وسائل النقل</t>
  </si>
  <si>
    <t>آلات ومعدات :</t>
  </si>
  <si>
    <t>آلات</t>
  </si>
  <si>
    <t>معدات</t>
  </si>
  <si>
    <t>جملة الآلات والمعدات</t>
  </si>
  <si>
    <t>اصول ثابتة متنوعة :</t>
  </si>
  <si>
    <t>اصول ثابته اخرى</t>
  </si>
  <si>
    <t>جملة الاصول الثابته المتنوعة</t>
  </si>
  <si>
    <t>ــ 25 ــ</t>
  </si>
  <si>
    <t>جدول رقم (5)</t>
  </si>
  <si>
    <t xml:space="preserve">جدول المصروفات الانمائية </t>
  </si>
  <si>
    <t>( الوزارات المدنية والوحدات الحكومية والهيئات والمؤسسات العامة )</t>
  </si>
  <si>
    <t xml:space="preserve">وزارة البلديات الاقليمية  وموارد المياه    </t>
  </si>
  <si>
    <t xml:space="preserve"> المؤسسة العامة للمناطق الصناعية</t>
  </si>
  <si>
    <t>ــ 26 ــ</t>
  </si>
  <si>
    <t>تابع جدول رقم (5)</t>
  </si>
  <si>
    <t xml:space="preserve"> الهيئة العامة للمخازن والإحتياطي الغذائي</t>
  </si>
  <si>
    <t xml:space="preserve">هيئة تقنية المعلومات </t>
  </si>
  <si>
    <t xml:space="preserve">المجلس الأعلى للتخطيط  </t>
  </si>
  <si>
    <t>وزارة المالية- إعتماد إجمالي غير موزع</t>
  </si>
  <si>
    <t>وزارة المالية- مصروفات مشروعات مؤجلة</t>
  </si>
  <si>
    <r>
      <t xml:space="preserve">مجلس الشؤون الإدارية للقضاء </t>
    </r>
    <r>
      <rPr>
        <sz val="10"/>
        <rFont val="Simplified Arabic"/>
        <family val="1"/>
      </rPr>
      <t>( المحاكم والأمانة العامة للمجلس )</t>
    </r>
  </si>
  <si>
    <t>الصندوق الوطني للتدريب</t>
  </si>
  <si>
    <t>مشاريع برنامج تنفيذ</t>
  </si>
  <si>
    <t>الصرف الفعلي المقدر</t>
  </si>
  <si>
    <t>ــ 27 ــ</t>
  </si>
  <si>
    <t>جدول رقم (1/5)</t>
  </si>
  <si>
    <t>( للوزارات المدنية والوحدات الحكومية والهيئات العامة للسنه المالية 2019 )</t>
  </si>
  <si>
    <t>ـــــــــــــــ</t>
  </si>
  <si>
    <t>وزارة المالية  ( اعتماد غير موزع )</t>
  </si>
  <si>
    <t>قطاع الأمن والنظام العام :</t>
  </si>
  <si>
    <t>مجلس الشؤون الإدارية للقضاء ( المحاكم والأمانة العامة للمجلس )</t>
  </si>
  <si>
    <t>ــ 28 ــ</t>
  </si>
  <si>
    <t>تابع جدول  رقم (1/5)</t>
  </si>
  <si>
    <t>السنة المالية2019</t>
  </si>
  <si>
    <t xml:space="preserve">وزارة الإسكان </t>
  </si>
  <si>
    <t>وزارة البلديات الإقليمية وموارد المياه</t>
  </si>
  <si>
    <t>قطاع الثقافة والشؤون الدينية :</t>
  </si>
  <si>
    <t>ديوان البلاط السلطاني ( مكتب مستشار جلالة السلطان للشؤون الثقافية )</t>
  </si>
  <si>
    <t xml:space="preserve">الهيئة العامة للصناعات الحرفية </t>
  </si>
  <si>
    <t>جملة قطاع الثقافة والشؤون الدينية</t>
  </si>
  <si>
    <t>ـ 29 ـ</t>
  </si>
  <si>
    <t>تابع جدول رقم (1/5)</t>
  </si>
  <si>
    <t>قطاع التعدين والتصنيع والإنشاء :</t>
  </si>
  <si>
    <t xml:space="preserve">  المؤسسة العامة للمناطق الصناعية</t>
  </si>
  <si>
    <t>جملة قطاع  التعدين والتصنيع والإنشاء</t>
  </si>
  <si>
    <t>قطاع النقل والإتصالات :</t>
  </si>
  <si>
    <t>هيئة تنظيم الإتصالات</t>
  </si>
  <si>
    <t>جملة قطاع النقل والإتصالات</t>
  </si>
  <si>
    <t>شؤون اقتصادية أخرى :</t>
  </si>
  <si>
    <t xml:space="preserve">  وزارة التجارة والصناعة</t>
  </si>
  <si>
    <t xml:space="preserve">  الهيئة العامة للمخازن والإحتياطي الغذائي</t>
  </si>
  <si>
    <t xml:space="preserve"> الهيئة العامة لترويج الاستثمار وتنمية الصادرات</t>
  </si>
  <si>
    <t xml:space="preserve">  وزارة السياحة </t>
  </si>
  <si>
    <t>جملة الشؤون الاقتصادية الأخرى</t>
  </si>
  <si>
    <t>أخرى</t>
  </si>
  <si>
    <t xml:space="preserve">مصروفات مشروعات مؤجلة </t>
  </si>
  <si>
    <t xml:space="preserve">جملة أخرى </t>
  </si>
  <si>
    <t>ـ</t>
  </si>
  <si>
    <t>الصرف الفعلي ( المقدر )</t>
  </si>
  <si>
    <t>ــ 30 ــ</t>
  </si>
  <si>
    <t>جدول رقم (5/ 2 )</t>
  </si>
  <si>
    <t xml:space="preserve">المصروفات الانمائية للوزارات المدنية للسنة المالية 2019 </t>
  </si>
  <si>
    <t xml:space="preserve">( حسب القطاعات )  </t>
  </si>
  <si>
    <t>(  بالريال العماني )</t>
  </si>
  <si>
    <t xml:space="preserve"> 2018م</t>
  </si>
  <si>
    <t>(1)  قطاع الإنتاج السلعي  :</t>
  </si>
  <si>
    <t>النفط الخام</t>
  </si>
  <si>
    <t>المعادن والمحاجر</t>
  </si>
  <si>
    <t>الزراعة</t>
  </si>
  <si>
    <t xml:space="preserve">الأسماك </t>
  </si>
  <si>
    <t>الصناعة التحويلية</t>
  </si>
  <si>
    <t xml:space="preserve"> جملة قطاع الإنتاج السلعي  </t>
  </si>
  <si>
    <t>(2)  قطاع الإنتاج الخدمي :</t>
  </si>
  <si>
    <t>الإسكان</t>
  </si>
  <si>
    <t>التجارة</t>
  </si>
  <si>
    <t xml:space="preserve">الكهرباء </t>
  </si>
  <si>
    <t>المياه</t>
  </si>
  <si>
    <r>
      <t>الاتصالات</t>
    </r>
    <r>
      <rPr>
        <sz val="12"/>
        <color indexed="9"/>
        <rFont val="Simplified Arabic"/>
        <family val="1"/>
      </rPr>
      <t xml:space="preserve"> </t>
    </r>
    <r>
      <rPr>
        <sz val="12"/>
        <color indexed="8"/>
        <rFont val="Simplified Arabic"/>
        <family val="1"/>
      </rPr>
      <t xml:space="preserve">(البريد والبرق والهاتف)              </t>
    </r>
    <r>
      <rPr>
        <sz val="12"/>
        <color indexed="9"/>
        <rFont val="Simplified Arabic"/>
        <family val="1"/>
      </rPr>
      <t>ف</t>
    </r>
  </si>
  <si>
    <t xml:space="preserve">السياحة </t>
  </si>
  <si>
    <t xml:space="preserve">جملة قطاع الإنتاج الخدمي </t>
  </si>
  <si>
    <t>(3)  قطاع الهياكل الاجتماعية :</t>
  </si>
  <si>
    <t>التعليم</t>
  </si>
  <si>
    <t xml:space="preserve">التدريب المهني </t>
  </si>
  <si>
    <t>الصحة</t>
  </si>
  <si>
    <t>الإعلام والثقافة والشؤون الدينية</t>
  </si>
  <si>
    <t xml:space="preserve">المراكز الإجتماعية </t>
  </si>
  <si>
    <t>مراكز الشباب</t>
  </si>
  <si>
    <t xml:space="preserve">جملة قطاع الهياكل الاجتماعية </t>
  </si>
  <si>
    <t>(4)  قطاع الهياكل الاساسية :</t>
  </si>
  <si>
    <t xml:space="preserve">الطرق </t>
  </si>
  <si>
    <t>المطارات</t>
  </si>
  <si>
    <t>الموانئ</t>
  </si>
  <si>
    <t xml:space="preserve">الري وموارد المياه </t>
  </si>
  <si>
    <t xml:space="preserve">تخطيط المدن وخدمات البلديات </t>
  </si>
  <si>
    <t xml:space="preserve">الإدارة الحكومية </t>
  </si>
  <si>
    <t>البيئة ومكافحة التلوث</t>
  </si>
  <si>
    <t xml:space="preserve">جملة قطاع الهياكل الاساسية </t>
  </si>
  <si>
    <t>الإجمالي (1 + 2 + 3 + 4 )</t>
  </si>
  <si>
    <t>ـــ</t>
  </si>
  <si>
    <t>الصرف الفعلي  المقدر</t>
  </si>
  <si>
    <t>ــ 31 ــ</t>
  </si>
</sst>
</file>

<file path=xl/styles.xml><?xml version="1.0" encoding="utf-8"?>
<styleSheet xmlns="http://schemas.openxmlformats.org/spreadsheetml/2006/main">
  <numFmts count="69">
    <numFmt numFmtId="5" formatCode="#,##0\ &quot;ر.ع.&quot;;\-#,##0\ &quot;ر.ع.&quot;"/>
    <numFmt numFmtId="6" formatCode="#,##0\ &quot;ر.ع.&quot;;[Red]\-#,##0\ &quot;ر.ع.&quot;"/>
    <numFmt numFmtId="7" formatCode="#,##0.00\ &quot;ر.ع.&quot;;\-#,##0.00\ &quot;ر.ع.&quot;"/>
    <numFmt numFmtId="8" formatCode="#,##0.00\ &quot;ر.ع.&quot;;[Red]\-#,##0.00\ &quot;ر.ع.&quot;"/>
    <numFmt numFmtId="42" formatCode="_-* #,##0\ &quot;ر.ع.&quot;_-;\-* #,##0\ &quot;ر.ع.&quot;_-;_-* &quot;-&quot;\ &quot;ر.ع.&quot;_-;_-@_-"/>
    <numFmt numFmtId="41" formatCode="_-* #,##0_-;\-* #,##0_-;_-* &quot;-&quot;_-;_-@_-"/>
    <numFmt numFmtId="44" formatCode="_-* #,##0.00\ &quot;ر.ع.&quot;_-;\-* #,##0.00\ &quot;ر.ع.&quot;_-;_-* &quot;-&quot;??\ &quot;ر.ع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ع.&quot;\ #,##0_-;&quot;ر.ع.&quot;\ #,##0\-"/>
    <numFmt numFmtId="173" formatCode="&quot;ر.ع.&quot;\ #,##0_-;[Red]&quot;ر.ع.&quot;\ #,##0\-"/>
    <numFmt numFmtId="174" formatCode="&quot;ر.ع.&quot;\ #,##0.00_-;&quot;ر.ع.&quot;\ #,##0.00\-"/>
    <numFmt numFmtId="175" formatCode="&quot;ر.ع.&quot;\ #,##0.00_-;[Red]&quot;ر.ع.&quot;\ #,##0.00\-"/>
    <numFmt numFmtId="176" formatCode="_-&quot;ر.ع.&quot;\ * #,##0_-;_-&quot;ر.ع.&quot;\ * #,##0\-;_-&quot;ر.ع.&quot;\ * &quot;-&quot;_-;_-@_-"/>
    <numFmt numFmtId="177" formatCode="_-* #,##0_-;_-* #,##0\-;_-* &quot;-&quot;_-;_-@_-"/>
    <numFmt numFmtId="178" formatCode="_-&quot;ر.ع.&quot;\ * #,##0.00_-;_-&quot;ر.ع.&quot;\ * #,##0.00\-;_-&quot;ر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&quot;ر.ع.&quot;_-;#,##0&quot;ر.ع.&quot;\-"/>
    <numFmt numFmtId="187" formatCode="#,##0&quot;ر.ع.&quot;_-;[Red]#,##0&quot;ر.ع.&quot;\-"/>
    <numFmt numFmtId="188" formatCode="#,##0.00&quot;ر.ع.&quot;_-;#,##0.00&quot;ر.ع.&quot;\-"/>
    <numFmt numFmtId="189" formatCode="#,##0.00&quot;ر.ع.&quot;_-;[Red]#,##0.00&quot;ر.ع.&quot;\-"/>
    <numFmt numFmtId="190" formatCode="_-* #,##0&quot;ر.ع.&quot;_-;_-* #,##0&quot;ر.ع.&quot;\-;_-* &quot;-&quot;&quot;ر.ع.&quot;_-;_-@_-"/>
    <numFmt numFmtId="191" formatCode="_-* #,##0_ر_._ع_._-;_-* #,##0_ر_._ع_.\-;_-* &quot;-&quot;_ر_._ع_._-;_-@_-"/>
    <numFmt numFmtId="192" formatCode="_-* #,##0.00&quot;ر.ع.&quot;_-;_-* #,##0.00&quot;ر.ع.&quot;\-;_-* &quot;-&quot;??&quot;ر.ع.&quot;_-;_-@_-"/>
    <numFmt numFmtId="193" formatCode="_-* #,##0.00_ر_._ع_._-;_-* #,##0.00_ر_._ع_.\-;_-* &quot;-&quot;??_ر_._ع_._-;_-@_-"/>
    <numFmt numFmtId="194" formatCode="&quot;ر.س.&quot;#,##0_);\(&quot;ر.س.&quot;#,##0\)"/>
    <numFmt numFmtId="195" formatCode="&quot;ر.س.&quot;#,##0_);[Red]\(&quot;ر.س.&quot;#,##0\)"/>
    <numFmt numFmtId="196" formatCode="&quot;ر.س.&quot;#,##0.00_);\(&quot;ر.س.&quot;#,##0.00\)"/>
    <numFmt numFmtId="197" formatCode="&quot;ر.س.&quot;#,##0.00_);[Red]\(&quot;ر.س.&quot;#,##0.00\)"/>
    <numFmt numFmtId="198" formatCode="_(&quot;ر.س.&quot;* #,##0_);_(&quot;ر.س.&quot;* \(#,##0\);_(&quot;ر.س.&quot;* &quot;-&quot;_);_(@_)"/>
    <numFmt numFmtId="199" formatCode="_(&quot;ر.س.&quot;* #,##0.00_);_(&quot;ر.س.&quot;* \(#,##0.00\);_(&quot;ر.س.&quot;* &quot;-&quot;??_);_(@_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0.0\ "/>
    <numFmt numFmtId="207" formatCode="_(* #,##0_);_(* \(#,##0.0\);_(* &quot;-&quot;_);_(@_)"/>
    <numFmt numFmtId="208" formatCode="_(* #,##0.0_);_(* \(#,##0.0\);_(* &quot;-&quot;_);_(@_)"/>
    <numFmt numFmtId="209" formatCode="_(* #,##0.0_);_(* \(#,##0.00\);_(* &quot;-&quot;_);_(@_)"/>
    <numFmt numFmtId="210" formatCode="0.0"/>
    <numFmt numFmtId="211" formatCode="_-* #,##0.0_-;_-* #,##0.0\-;_-* &quot;-&quot;?_-;_-@_-"/>
    <numFmt numFmtId="212" formatCode="_-* #,##0.0_-;_-* #,##0.0\-;_-* &quot;-&quot;??_-;_-@_-"/>
    <numFmt numFmtId="213" formatCode="_(* #,##0.00_);_(* \(#,##0.000\);_(* &quot;-&quot;_);_(@_)"/>
    <numFmt numFmtId="214" formatCode="0\ "/>
    <numFmt numFmtId="215" formatCode="0.00\ "/>
    <numFmt numFmtId="216" formatCode="0.000\ "/>
    <numFmt numFmtId="217" formatCode="_-* #,##0.0\ _ر_._ع_._‏_-;\-* #,##0.0\ _ر_._ع_._‏_-;_-* &quot;-&quot;?\ _ر_._ع_._‏_-;_-@_-"/>
    <numFmt numFmtId="218" formatCode="_-* #,##0.00\ _ر_._ع_._‏_-;\-* #,##0.00\ _ر_._ع_._‏_-;_-* &quot;-&quot;??\ _ر_._ع_._‏_-;_-@_-"/>
    <numFmt numFmtId="219" formatCode="###\ ###\ ##0\ "/>
    <numFmt numFmtId="220" formatCode="yyyy/mm/dd\ "/>
    <numFmt numFmtId="221" formatCode="###\ ###\ ##0"/>
    <numFmt numFmtId="222" formatCode="###\ ###\ ###\ "/>
    <numFmt numFmtId="223" formatCode="###\ ###\ \ "/>
    <numFmt numFmtId="224" formatCode="###\ ###\ 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abic Transparent"/>
      <family val="0"/>
    </font>
    <font>
      <b/>
      <sz val="16"/>
      <name val="Simplified Arabic"/>
      <family val="1"/>
    </font>
    <font>
      <b/>
      <sz val="11"/>
      <name val="Simplified Arabic"/>
      <family val="1"/>
    </font>
    <font>
      <b/>
      <sz val="14"/>
      <name val="Simplified Arabic"/>
      <family val="1"/>
    </font>
    <font>
      <b/>
      <sz val="12"/>
      <name val="Simplified Arabic"/>
      <family val="1"/>
    </font>
    <font>
      <sz val="12"/>
      <name val="Simplified Arabic"/>
      <family val="1"/>
    </font>
    <font>
      <b/>
      <u val="single"/>
      <sz val="12"/>
      <name val="Simplified Arabic"/>
      <family val="1"/>
    </font>
    <font>
      <b/>
      <sz val="11"/>
      <name val="Traditional Arabic"/>
      <family val="1"/>
    </font>
    <font>
      <sz val="11"/>
      <name val="Traditional Arabic"/>
      <family val="1"/>
    </font>
    <font>
      <b/>
      <u val="double"/>
      <sz val="14"/>
      <name val="Simplified Arab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raditional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0"/>
      <name val="Traditional Arabic"/>
      <family val="1"/>
    </font>
    <font>
      <b/>
      <u val="single"/>
      <sz val="10"/>
      <name val="Arial"/>
      <family val="2"/>
    </font>
    <font>
      <b/>
      <sz val="9"/>
      <name val="Simplified Arabic"/>
      <family val="1"/>
    </font>
    <font>
      <b/>
      <sz val="12"/>
      <name val="Arial"/>
      <family val="2"/>
    </font>
    <font>
      <sz val="11"/>
      <name val="Simplified Arabic"/>
      <family val="1"/>
    </font>
    <font>
      <b/>
      <sz val="11"/>
      <name val="Monotype Koufi"/>
      <family val="0"/>
    </font>
    <font>
      <b/>
      <sz val="10"/>
      <name val="Simplified Arabic"/>
      <family val="1"/>
    </font>
    <font>
      <sz val="10"/>
      <name val="Simplified Arabic"/>
      <family val="1"/>
    </font>
    <font>
      <sz val="8"/>
      <color indexed="9"/>
      <name val="Arial"/>
      <family val="2"/>
    </font>
    <font>
      <sz val="8"/>
      <name val="Arial"/>
      <family val="2"/>
    </font>
    <font>
      <b/>
      <sz val="12"/>
      <color indexed="8"/>
      <name val="Simplified Arabic"/>
      <family val="1"/>
    </font>
    <font>
      <b/>
      <sz val="11"/>
      <name val="Arial"/>
      <family val="2"/>
    </font>
    <font>
      <sz val="9"/>
      <name val="Simplified Arabic"/>
      <family val="1"/>
    </font>
    <font>
      <b/>
      <sz val="12"/>
      <name val="Arabic Transparent"/>
      <family val="0"/>
    </font>
    <font>
      <sz val="12"/>
      <color indexed="8"/>
      <name val="Simplified Arabic"/>
      <family val="1"/>
    </font>
    <font>
      <sz val="12"/>
      <color indexed="9"/>
      <name val="Simplified Arab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206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0" xfId="0" applyFont="1" applyBorder="1" applyAlignment="1" quotePrefix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206" fontId="11" fillId="0" borderId="13" xfId="0" applyNumberFormat="1" applyFont="1" applyBorder="1" applyAlignment="1">
      <alignment horizontal="right" vertical="center"/>
    </xf>
    <xf numFmtId="206" fontId="1" fillId="0" borderId="14" xfId="0" applyNumberFormat="1" applyFont="1" applyBorder="1" applyAlignment="1">
      <alignment horizontal="right" vertical="center"/>
    </xf>
    <xf numFmtId="206" fontId="11" fillId="0" borderId="14" xfId="0" applyNumberFormat="1" applyFont="1" applyBorder="1" applyAlignment="1">
      <alignment vertical="center"/>
    </xf>
    <xf numFmtId="206" fontId="12" fillId="0" borderId="13" xfId="0" applyNumberFormat="1" applyFont="1" applyBorder="1" applyAlignment="1">
      <alignment horizontal="center" vertical="center"/>
    </xf>
    <xf numFmtId="208" fontId="11" fillId="0" borderId="13" xfId="0" applyNumberFormat="1" applyFont="1" applyBorder="1" applyAlignment="1">
      <alignment horizontal="right" vertical="center"/>
    </xf>
    <xf numFmtId="206" fontId="11" fillId="0" borderId="15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14" xfId="0" applyFont="1" applyBorder="1" applyAlignment="1">
      <alignment horizontal="centerContinuous" vertical="center"/>
    </xf>
    <xf numFmtId="206" fontId="1" fillId="0" borderId="16" xfId="0" applyNumberFormat="1" applyFont="1" applyBorder="1" applyAlignment="1">
      <alignment horizontal="right" vertical="center"/>
    </xf>
    <xf numFmtId="206" fontId="1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 readingOrder="2"/>
    </xf>
    <xf numFmtId="0" fontId="8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 readingOrder="2"/>
    </xf>
    <xf numFmtId="0" fontId="8" fillId="0" borderId="17" xfId="0" applyFont="1" applyBorder="1" applyAlignment="1" quotePrefix="1">
      <alignment horizontal="right" vertical="center" readingOrder="2"/>
    </xf>
    <xf numFmtId="0" fontId="7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right" vertical="center" readingOrder="2"/>
    </xf>
    <xf numFmtId="0" fontId="8" fillId="0" borderId="20" xfId="0" applyFont="1" applyBorder="1" applyAlignment="1">
      <alignment horizontal="right" vertical="center" readingOrder="2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right" vertical="center" readingOrder="2"/>
    </xf>
    <xf numFmtId="0" fontId="1" fillId="0" borderId="16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/>
    </xf>
    <xf numFmtId="206" fontId="11" fillId="0" borderId="21" xfId="0" applyNumberFormat="1" applyFont="1" applyBorder="1" applyAlignment="1">
      <alignment horizontal="right" vertical="center"/>
    </xf>
    <xf numFmtId="206" fontId="11" fillId="0" borderId="11" xfId="0" applyNumberFormat="1" applyFont="1" applyBorder="1" applyAlignment="1">
      <alignment horizontal="right" vertical="center"/>
    </xf>
    <xf numFmtId="206" fontId="11" fillId="0" borderId="22" xfId="0" applyNumberFormat="1" applyFont="1" applyBorder="1" applyAlignment="1">
      <alignment horizontal="right" vertical="center"/>
    </xf>
    <xf numFmtId="208" fontId="11" fillId="0" borderId="14" xfId="0" applyNumberFormat="1" applyFont="1" applyBorder="1" applyAlignment="1">
      <alignment horizontal="right" vertical="center"/>
    </xf>
    <xf numFmtId="207" fontId="11" fillId="0" borderId="23" xfId="0" applyNumberFormat="1" applyFont="1" applyBorder="1" applyAlignment="1">
      <alignment horizontal="right" vertical="center"/>
    </xf>
    <xf numFmtId="208" fontId="11" fillId="0" borderId="23" xfId="0" applyNumberFormat="1" applyFont="1" applyBorder="1" applyAlignment="1">
      <alignment horizontal="right" vertical="center"/>
    </xf>
    <xf numFmtId="206" fontId="11" fillId="0" borderId="23" xfId="0" applyNumberFormat="1" applyFont="1" applyBorder="1" applyAlignment="1">
      <alignment horizontal="right" vertical="center"/>
    </xf>
    <xf numFmtId="206" fontId="12" fillId="0" borderId="17" xfId="0" applyNumberFormat="1" applyFont="1" applyBorder="1" applyAlignment="1">
      <alignment horizontal="center" vertical="center"/>
    </xf>
    <xf numFmtId="206" fontId="11" fillId="0" borderId="16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206" fontId="11" fillId="0" borderId="1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207" fontId="11" fillId="0" borderId="2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206" fontId="11" fillId="0" borderId="23" xfId="0" applyNumberFormat="1" applyFont="1" applyBorder="1" applyAlignment="1">
      <alignment horizontal="center" vertical="center"/>
    </xf>
    <xf numFmtId="206" fontId="11" fillId="0" borderId="15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206" fontId="11" fillId="0" borderId="13" xfId="0" applyNumberFormat="1" applyFont="1" applyBorder="1" applyAlignment="1">
      <alignment horizontal="center" vertical="center"/>
    </xf>
    <xf numFmtId="214" fontId="11" fillId="0" borderId="14" xfId="0" applyNumberFormat="1" applyFont="1" applyBorder="1" applyAlignment="1">
      <alignment horizontal="right" vertical="center"/>
    </xf>
    <xf numFmtId="214" fontId="11" fillId="0" borderId="21" xfId="0" applyNumberFormat="1" applyFont="1" applyBorder="1" applyAlignment="1">
      <alignment horizontal="right" vertical="center"/>
    </xf>
    <xf numFmtId="214" fontId="11" fillId="0" borderId="23" xfId="0" applyNumberFormat="1" applyFont="1" applyBorder="1" applyAlignment="1">
      <alignment horizontal="right" vertical="center"/>
    </xf>
    <xf numFmtId="214" fontId="11" fillId="0" borderId="15" xfId="0" applyNumberFormat="1" applyFont="1" applyBorder="1" applyAlignment="1">
      <alignment horizontal="right" vertical="center"/>
    </xf>
    <xf numFmtId="214" fontId="11" fillId="0" borderId="11" xfId="0" applyNumberFormat="1" applyFont="1" applyBorder="1" applyAlignment="1">
      <alignment horizontal="right" vertical="center"/>
    </xf>
    <xf numFmtId="169" fontId="11" fillId="0" borderId="23" xfId="0" applyNumberFormat="1" applyFont="1" applyBorder="1" applyAlignment="1">
      <alignment horizontal="right" vertical="center"/>
    </xf>
    <xf numFmtId="214" fontId="11" fillId="0" borderId="13" xfId="0" applyNumberFormat="1" applyFont="1" applyBorder="1" applyAlignment="1">
      <alignment horizontal="right" vertical="center"/>
    </xf>
    <xf numFmtId="169" fontId="11" fillId="0" borderId="14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/>
    </xf>
    <xf numFmtId="208" fontId="11" fillId="0" borderId="22" xfId="0" applyNumberFormat="1" applyFont="1" applyBorder="1" applyAlignment="1">
      <alignment horizontal="right" vertical="center"/>
    </xf>
    <xf numFmtId="208" fontId="16" fillId="0" borderId="21" xfId="0" applyNumberFormat="1" applyFont="1" applyBorder="1" applyAlignment="1">
      <alignment horizontal="right" vertical="center" readingOrder="2"/>
    </xf>
    <xf numFmtId="0" fontId="1" fillId="0" borderId="20" xfId="0" applyFont="1" applyBorder="1" applyAlignment="1">
      <alignment horizontal="right" vertical="center"/>
    </xf>
    <xf numFmtId="0" fontId="8" fillId="0" borderId="21" xfId="0" applyFont="1" applyBorder="1" applyAlignment="1" quotePrefix="1">
      <alignment horizontal="right" vertical="center"/>
    </xf>
    <xf numFmtId="218" fontId="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readingOrder="2"/>
    </xf>
    <xf numFmtId="0" fontId="6" fillId="0" borderId="15" xfId="0" applyFont="1" applyBorder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indent="13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readingOrder="2"/>
    </xf>
    <xf numFmtId="0" fontId="1" fillId="0" borderId="1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219" fontId="11" fillId="0" borderId="16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219" fontId="11" fillId="0" borderId="11" xfId="0" applyNumberFormat="1" applyFont="1" applyBorder="1" applyAlignment="1">
      <alignment horizontal="right" vertical="center"/>
    </xf>
    <xf numFmtId="219" fontId="11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219" fontId="11" fillId="0" borderId="13" xfId="0" applyNumberFormat="1" applyFont="1" applyBorder="1" applyAlignment="1">
      <alignment horizontal="right" vertical="center"/>
    </xf>
    <xf numFmtId="219" fontId="11" fillId="0" borderId="14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219" fontId="11" fillId="0" borderId="13" xfId="0" applyNumberFormat="1" applyFont="1" applyBorder="1" applyAlignment="1">
      <alignment vertical="center"/>
    </xf>
    <xf numFmtId="219" fontId="11" fillId="0" borderId="14" xfId="0" applyNumberFormat="1" applyFont="1" applyBorder="1" applyAlignment="1">
      <alignment/>
    </xf>
    <xf numFmtId="219" fontId="11" fillId="0" borderId="13" xfId="0" applyNumberFormat="1" applyFont="1" applyBorder="1" applyAlignment="1">
      <alignment/>
    </xf>
    <xf numFmtId="219" fontId="11" fillId="0" borderId="23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3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 readingOrder="2"/>
    </xf>
    <xf numFmtId="0" fontId="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 readingOrder="1"/>
    </xf>
    <xf numFmtId="0" fontId="0" fillId="0" borderId="0" xfId="0" applyFont="1" applyAlignment="1">
      <alignment/>
    </xf>
    <xf numFmtId="0" fontId="6" fillId="0" borderId="23" xfId="0" applyFont="1" applyBorder="1" applyAlignment="1">
      <alignment horizontal="center" vertical="center" readingOrder="2"/>
    </xf>
    <xf numFmtId="0" fontId="1" fillId="0" borderId="15" xfId="0" applyFont="1" applyBorder="1" applyAlignment="1">
      <alignment vertical="center"/>
    </xf>
    <xf numFmtId="219" fontId="11" fillId="0" borderId="14" xfId="0" applyNumberFormat="1" applyFont="1" applyBorder="1" applyAlignment="1">
      <alignment horizontal="center" vertical="center"/>
    </xf>
    <xf numFmtId="219" fontId="35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219" fontId="35" fillId="0" borderId="13" xfId="0" applyNumberFormat="1" applyFont="1" applyBorder="1" applyAlignment="1">
      <alignment vertical="center"/>
    </xf>
    <xf numFmtId="219" fontId="11" fillId="0" borderId="23" xfId="0" applyNumberFormat="1" applyFont="1" applyBorder="1" applyAlignment="1">
      <alignment horizontal="center" vertical="center"/>
    </xf>
    <xf numFmtId="219" fontId="16" fillId="0" borderId="22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219" fontId="16" fillId="0" borderId="21" xfId="0" applyNumberFormat="1" applyFont="1" applyBorder="1" applyAlignment="1">
      <alignment vertical="center"/>
    </xf>
    <xf numFmtId="0" fontId="36" fillId="0" borderId="0" xfId="0" applyFont="1" applyAlignment="1">
      <alignment horizontal="centerContinuous" vertical="center"/>
    </xf>
    <xf numFmtId="0" fontId="1" fillId="0" borderId="18" xfId="0" applyFont="1" applyBorder="1" applyAlignment="1">
      <alignment vertical="center"/>
    </xf>
    <xf numFmtId="0" fontId="37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7" fillId="0" borderId="22" xfId="0" applyFont="1" applyBorder="1" applyAlignment="1">
      <alignment horizontal="centerContinuous" vertical="center"/>
    </xf>
    <xf numFmtId="0" fontId="37" fillId="0" borderId="0" xfId="0" applyFont="1" applyBorder="1" applyAlignment="1">
      <alignment horizontal="centerContinuous" vertical="center"/>
    </xf>
    <xf numFmtId="220" fontId="37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19" fontId="37" fillId="0" borderId="16" xfId="0" applyNumberFormat="1" applyFont="1" applyBorder="1" applyAlignment="1">
      <alignment horizontal="right" vertical="center"/>
    </xf>
    <xf numFmtId="220" fontId="8" fillId="0" borderId="17" xfId="0" applyNumberFormat="1" applyFont="1" applyBorder="1" applyAlignment="1">
      <alignment horizontal="right" vertical="center" readingOrder="2"/>
    </xf>
    <xf numFmtId="0" fontId="10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219" fontId="11" fillId="0" borderId="16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219" fontId="11" fillId="0" borderId="17" xfId="0" applyNumberFormat="1" applyFont="1" applyBorder="1" applyAlignment="1">
      <alignment horizontal="right" vertical="center"/>
    </xf>
    <xf numFmtId="0" fontId="9" fillId="0" borderId="0" xfId="0" applyFont="1" applyBorder="1" applyAlignment="1" quotePrefix="1">
      <alignment horizontal="right" vertical="center"/>
    </xf>
    <xf numFmtId="219" fontId="11" fillId="0" borderId="2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219" fontId="1" fillId="0" borderId="16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readingOrder="2"/>
    </xf>
    <xf numFmtId="0" fontId="0" fillId="0" borderId="10" xfId="0" applyBorder="1" applyAlignment="1">
      <alignment horizontal="right" readingOrder="2"/>
    </xf>
    <xf numFmtId="0" fontId="1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37" fillId="0" borderId="17" xfId="0" applyFont="1" applyBorder="1" applyAlignment="1">
      <alignment horizontal="right" vertical="center"/>
    </xf>
    <xf numFmtId="219" fontId="11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readingOrder="2"/>
    </xf>
    <xf numFmtId="0" fontId="8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221" fontId="1" fillId="0" borderId="16" xfId="0" applyNumberFormat="1" applyFont="1" applyBorder="1" applyAlignment="1">
      <alignment/>
    </xf>
    <xf numFmtId="0" fontId="10" fillId="0" borderId="11" xfId="0" applyFont="1" applyBorder="1" applyAlignment="1">
      <alignment/>
    </xf>
    <xf numFmtId="221" fontId="1" fillId="0" borderId="11" xfId="0" applyNumberFormat="1" applyFont="1" applyBorder="1" applyAlignment="1">
      <alignment/>
    </xf>
    <xf numFmtId="221" fontId="11" fillId="0" borderId="14" xfId="0" applyNumberFormat="1" applyFont="1" applyBorder="1" applyAlignment="1">
      <alignment vertical="center"/>
    </xf>
    <xf numFmtId="221" fontId="11" fillId="0" borderId="13" xfId="0" applyNumberFormat="1" applyFont="1" applyBorder="1" applyAlignment="1">
      <alignment vertical="center"/>
    </xf>
    <xf numFmtId="221" fontId="11" fillId="0" borderId="14" xfId="0" applyNumberFormat="1" applyFont="1" applyBorder="1" applyAlignment="1">
      <alignment horizontal="right" vertical="center"/>
    </xf>
    <xf numFmtId="221" fontId="11" fillId="0" borderId="13" xfId="0" applyNumberFormat="1" applyFont="1" applyBorder="1" applyAlignment="1">
      <alignment horizontal="right" vertical="center"/>
    </xf>
    <xf numFmtId="221" fontId="11" fillId="0" borderId="13" xfId="0" applyNumberFormat="1" applyFont="1" applyBorder="1" applyAlignment="1">
      <alignment horizontal="center" vertical="center"/>
    </xf>
    <xf numFmtId="221" fontId="16" fillId="0" borderId="16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221" fontId="16" fillId="0" borderId="11" xfId="0" applyNumberFormat="1" applyFont="1" applyBorder="1" applyAlignment="1">
      <alignment vertical="center"/>
    </xf>
    <xf numFmtId="221" fontId="11" fillId="0" borderId="16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221" fontId="11" fillId="0" borderId="11" xfId="0" applyNumberFormat="1" applyFont="1" applyBorder="1" applyAlignment="1">
      <alignment vertical="center"/>
    </xf>
    <xf numFmtId="0" fontId="9" fillId="0" borderId="13" xfId="0" applyFont="1" applyBorder="1" applyAlignment="1" quotePrefix="1">
      <alignment horizontal="right" vertical="center"/>
    </xf>
    <xf numFmtId="0" fontId="39" fillId="0" borderId="13" xfId="0" applyFont="1" applyBorder="1" applyAlignment="1" quotePrefix="1">
      <alignment horizontal="right" vertical="center"/>
    </xf>
    <xf numFmtId="221" fontId="16" fillId="0" borderId="22" xfId="0" applyNumberFormat="1" applyFont="1" applyBorder="1" applyAlignment="1">
      <alignment vertical="center"/>
    </xf>
    <xf numFmtId="0" fontId="8" fillId="0" borderId="11" xfId="0" applyFont="1" applyBorder="1" applyAlignment="1" quotePrefix="1">
      <alignment horizontal="center" vertical="center"/>
    </xf>
    <xf numFmtId="221" fontId="11" fillId="0" borderId="1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readingOrder="1"/>
    </xf>
    <xf numFmtId="0" fontId="8" fillId="0" borderId="21" xfId="0" applyFont="1" applyBorder="1" applyAlignment="1">
      <alignment horizontal="center" vertical="center"/>
    </xf>
    <xf numFmtId="221" fontId="16" fillId="0" borderId="21" xfId="0" applyNumberFormat="1" applyFont="1" applyBorder="1" applyAlignment="1">
      <alignment vertical="center"/>
    </xf>
    <xf numFmtId="0" fontId="8" fillId="0" borderId="0" xfId="0" applyFont="1" applyAlignment="1" quotePrefix="1">
      <alignment horizontal="center"/>
    </xf>
    <xf numFmtId="0" fontId="7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41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readingOrder="2"/>
    </xf>
    <xf numFmtId="0" fontId="6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22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222" fontId="6" fillId="0" borderId="16" xfId="0" applyNumberFormat="1" applyFont="1" applyBorder="1" applyAlignment="1">
      <alignment horizontal="center"/>
    </xf>
    <xf numFmtId="222" fontId="1" fillId="0" borderId="14" xfId="0" applyNumberFormat="1" applyFont="1" applyBorder="1" applyAlignment="1">
      <alignment/>
    </xf>
    <xf numFmtId="0" fontId="8" fillId="0" borderId="17" xfId="0" applyFont="1" applyBorder="1" applyAlignment="1">
      <alignment horizontal="right" readingOrder="2"/>
    </xf>
    <xf numFmtId="0" fontId="10" fillId="0" borderId="0" xfId="0" applyFont="1" applyBorder="1" applyAlignment="1">
      <alignment/>
    </xf>
    <xf numFmtId="222" fontId="11" fillId="0" borderId="14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9" fillId="0" borderId="0" xfId="0" applyFont="1" applyBorder="1" applyAlignment="1">
      <alignment/>
    </xf>
    <xf numFmtId="222" fontId="16" fillId="0" borderId="22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222" fontId="16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222" fontId="1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222" fontId="11" fillId="0" borderId="14" xfId="0" applyNumberFormat="1" applyFont="1" applyBorder="1" applyAlignment="1">
      <alignment/>
    </xf>
    <xf numFmtId="222" fontId="16" fillId="0" borderId="16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21" xfId="0" applyFont="1" applyBorder="1" applyAlignment="1">
      <alignment/>
    </xf>
    <xf numFmtId="222" fontId="16" fillId="0" borderId="23" xfId="0" applyNumberFormat="1" applyFont="1" applyBorder="1" applyAlignment="1">
      <alignment/>
    </xf>
    <xf numFmtId="0" fontId="8" fillId="0" borderId="15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222" fontId="1" fillId="0" borderId="16" xfId="0" applyNumberFormat="1" applyFont="1" applyBorder="1" applyAlignment="1">
      <alignment/>
    </xf>
    <xf numFmtId="222" fontId="1" fillId="0" borderId="11" xfId="0" applyNumberFormat="1" applyFont="1" applyBorder="1" applyAlignment="1">
      <alignment/>
    </xf>
    <xf numFmtId="0" fontId="9" fillId="0" borderId="13" xfId="0" applyFont="1" applyBorder="1" applyAlignment="1" quotePrefix="1">
      <alignment horizontal="right"/>
    </xf>
    <xf numFmtId="222" fontId="11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169" fontId="11" fillId="0" borderId="14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222" fontId="16" fillId="0" borderId="21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3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222" fontId="16" fillId="0" borderId="11" xfId="0" applyNumberFormat="1" applyFont="1" applyBorder="1" applyAlignment="1">
      <alignment/>
    </xf>
    <xf numFmtId="222" fontId="11" fillId="0" borderId="16" xfId="0" applyNumberFormat="1" applyFont="1" applyBorder="1" applyAlignment="1">
      <alignment/>
    </xf>
    <xf numFmtId="222" fontId="11" fillId="0" borderId="11" xfId="0" applyNumberFormat="1" applyFont="1" applyBorder="1" applyAlignment="1">
      <alignment/>
    </xf>
    <xf numFmtId="222" fontId="11" fillId="0" borderId="23" xfId="0" applyNumberFormat="1" applyFont="1" applyBorder="1" applyAlignment="1">
      <alignment/>
    </xf>
    <xf numFmtId="169" fontId="11" fillId="0" borderId="23" xfId="0" applyNumberFormat="1" applyFont="1" applyBorder="1" applyAlignment="1">
      <alignment horizontal="center" vertical="center"/>
    </xf>
    <xf numFmtId="169" fontId="11" fillId="0" borderId="23" xfId="0" applyNumberFormat="1" applyFont="1" applyBorder="1" applyAlignment="1">
      <alignment vertical="center"/>
    </xf>
    <xf numFmtId="22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22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6" fillId="0" borderId="21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219" fontId="11" fillId="0" borderId="11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219" fontId="11" fillId="0" borderId="15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2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2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right" vertical="center"/>
    </xf>
    <xf numFmtId="0" fontId="10" fillId="0" borderId="11" xfId="0" applyFont="1" applyBorder="1" applyAlignment="1" quotePrefix="1">
      <alignment horizontal="right" vertical="center" readingOrder="2"/>
    </xf>
    <xf numFmtId="219" fontId="1" fillId="0" borderId="11" xfId="0" applyNumberFormat="1" applyFont="1" applyBorder="1" applyAlignment="1">
      <alignment vertical="center"/>
    </xf>
    <xf numFmtId="219" fontId="1" fillId="0" borderId="16" xfId="0" applyNumberFormat="1" applyFont="1" applyBorder="1" applyAlignment="1">
      <alignment vertical="center"/>
    </xf>
    <xf numFmtId="0" fontId="9" fillId="0" borderId="13" xfId="0" applyFont="1" applyBorder="1" applyAlignment="1" quotePrefix="1">
      <alignment horizontal="right" vertical="center" readingOrder="2"/>
    </xf>
    <xf numFmtId="0" fontId="10" fillId="0" borderId="13" xfId="0" applyFont="1" applyBorder="1" applyAlignment="1">
      <alignment horizontal="right" vertical="center" readingOrder="2"/>
    </xf>
    <xf numFmtId="0" fontId="9" fillId="0" borderId="13" xfId="0" applyFont="1" applyBorder="1" applyAlignment="1">
      <alignment horizontal="right" vertical="center" readingOrder="2"/>
    </xf>
    <xf numFmtId="0" fontId="9" fillId="0" borderId="15" xfId="0" applyFont="1" applyBorder="1" applyAlignment="1">
      <alignment horizontal="right" vertical="center" readingOrder="2"/>
    </xf>
    <xf numFmtId="0" fontId="1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219" fontId="1" fillId="0" borderId="13" xfId="0" applyNumberFormat="1" applyFont="1" applyBorder="1" applyAlignment="1">
      <alignment vertical="center"/>
    </xf>
    <xf numFmtId="219" fontId="1" fillId="0" borderId="14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 readingOrder="2"/>
    </xf>
    <xf numFmtId="0" fontId="0" fillId="0" borderId="0" xfId="0" applyAlignment="1">
      <alignment horizontal="right"/>
    </xf>
    <xf numFmtId="0" fontId="8" fillId="0" borderId="21" xfId="0" applyFont="1" applyBorder="1" applyAlignment="1" quotePrefix="1">
      <alignment horizontal="center" vertical="center"/>
    </xf>
    <xf numFmtId="219" fontId="16" fillId="0" borderId="23" xfId="0" applyNumberFormat="1" applyFont="1" applyBorder="1" applyAlignment="1">
      <alignment vertical="center"/>
    </xf>
    <xf numFmtId="43" fontId="16" fillId="0" borderId="23" xfId="42" applyFont="1" applyBorder="1" applyAlignment="1">
      <alignment horizontal="center" vertical="center"/>
    </xf>
    <xf numFmtId="43" fontId="8" fillId="0" borderId="22" xfId="42" applyFont="1" applyBorder="1" applyAlignment="1">
      <alignment horizontal="center" vertical="center"/>
    </xf>
    <xf numFmtId="43" fontId="16" fillId="0" borderId="22" xfId="42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readingOrder="2"/>
    </xf>
    <xf numFmtId="0" fontId="39" fillId="0" borderId="0" xfId="0" applyFont="1" applyBorder="1" applyAlignment="1">
      <alignment horizontal="center" readingOrder="2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219" fontId="1" fillId="0" borderId="11" xfId="0" applyNumberFormat="1" applyFont="1" applyBorder="1" applyAlignment="1">
      <alignment horizontal="right" vertical="center"/>
    </xf>
    <xf numFmtId="219" fontId="1" fillId="0" borderId="1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219" fontId="1" fillId="0" borderId="13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8" fillId="0" borderId="11" xfId="0" applyFont="1" applyBorder="1" applyAlignment="1" quotePrefix="1">
      <alignment horizontal="right" vertical="center" readingOrder="2"/>
    </xf>
    <xf numFmtId="219" fontId="11" fillId="0" borderId="23" xfId="0" applyNumberFormat="1" applyFont="1" applyBorder="1" applyAlignment="1">
      <alignment horizontal="right" vertical="center"/>
    </xf>
    <xf numFmtId="219" fontId="11" fillId="0" borderId="15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5" fillId="0" borderId="0" xfId="0" applyFont="1" applyAlignment="1" quotePrefix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readingOrder="2"/>
    </xf>
    <xf numFmtId="0" fontId="3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219" fontId="11" fillId="0" borderId="2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 readingOrder="2"/>
    </xf>
    <xf numFmtId="0" fontId="9" fillId="0" borderId="15" xfId="0" applyFont="1" applyBorder="1" applyAlignment="1" quotePrefix="1">
      <alignment horizontal="right" vertical="center"/>
    </xf>
    <xf numFmtId="219" fontId="11" fillId="0" borderId="0" xfId="0" applyNumberFormat="1" applyFont="1" applyBorder="1" applyAlignment="1">
      <alignment horizontal="right" vertical="center"/>
    </xf>
    <xf numFmtId="219" fontId="1" fillId="0" borderId="0" xfId="0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0" fontId="36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6" fillId="0" borderId="21" xfId="0" applyFont="1" applyBorder="1" applyAlignment="1" quotePrefix="1">
      <alignment horizontal="center" vertical="center"/>
    </xf>
    <xf numFmtId="219" fontId="11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8" fillId="0" borderId="13" xfId="0" applyFont="1" applyBorder="1" applyAlignment="1">
      <alignment horizontal="right" vertical="center" readingOrder="2"/>
    </xf>
    <xf numFmtId="0" fontId="12" fillId="0" borderId="13" xfId="0" applyFont="1" applyBorder="1" applyAlignment="1">
      <alignment/>
    </xf>
    <xf numFmtId="0" fontId="8" fillId="0" borderId="23" xfId="0" applyFont="1" applyBorder="1" applyAlignment="1">
      <alignment horizontal="right" vertical="center" readingOrder="2"/>
    </xf>
    <xf numFmtId="0" fontId="8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 readingOrder="2"/>
    </xf>
    <xf numFmtId="0" fontId="0" fillId="0" borderId="0" xfId="0" applyAlignment="1">
      <alignment horizontal="centerContinuous" vertical="center"/>
    </xf>
    <xf numFmtId="0" fontId="8" fillId="0" borderId="23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39" fillId="0" borderId="0" xfId="0" applyFont="1" applyBorder="1" applyAlignment="1">
      <alignment horizontal="center" vertical="center" readingOrder="2"/>
    </xf>
    <xf numFmtId="0" fontId="8" fillId="0" borderId="16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219" fontId="16" fillId="0" borderId="16" xfId="0" applyNumberFormat="1" applyFont="1" applyBorder="1" applyAlignment="1">
      <alignment horizontal="right" vertical="center"/>
    </xf>
    <xf numFmtId="219" fontId="16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219" fontId="1" fillId="0" borderId="0" xfId="0" applyNumberFormat="1" applyFont="1" applyBorder="1" applyAlignment="1">
      <alignment horizontal="centerContinuous" vertical="center"/>
    </xf>
    <xf numFmtId="0" fontId="10" fillId="0" borderId="10" xfId="0" applyFont="1" applyBorder="1" applyAlignment="1" quotePrefix="1">
      <alignment horizontal="right" vertical="center"/>
    </xf>
    <xf numFmtId="0" fontId="8" fillId="0" borderId="12" xfId="0" applyFont="1" applyBorder="1" applyAlignment="1">
      <alignment horizontal="center" vertical="center"/>
    </xf>
    <xf numFmtId="219" fontId="11" fillId="0" borderId="19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19" fontId="11" fillId="0" borderId="17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 readingOrder="2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Continuous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center" readingOrder="2"/>
    </xf>
    <xf numFmtId="0" fontId="1" fillId="0" borderId="13" xfId="0" applyFont="1" applyBorder="1" applyAlignment="1">
      <alignment horizontal="right"/>
    </xf>
    <xf numFmtId="219" fontId="1" fillId="0" borderId="16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219" fontId="1" fillId="0" borderId="11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" fontId="9" fillId="0" borderId="13" xfId="0" applyNumberFormat="1" applyFont="1" applyBorder="1" applyAlignment="1">
      <alignment horizontal="right" vertical="center"/>
    </xf>
    <xf numFmtId="219" fontId="16" fillId="0" borderId="16" xfId="0" applyNumberFormat="1" applyFont="1" applyBorder="1" applyAlignment="1">
      <alignment horizontal="right"/>
    </xf>
    <xf numFmtId="219" fontId="16" fillId="0" borderId="11" xfId="0" applyNumberFormat="1" applyFont="1" applyBorder="1" applyAlignment="1">
      <alignment horizontal="right"/>
    </xf>
    <xf numFmtId="219" fontId="11" fillId="0" borderId="16" xfId="0" applyNumberFormat="1" applyFont="1" applyBorder="1" applyAlignment="1">
      <alignment horizontal="right"/>
    </xf>
    <xf numFmtId="219" fontId="11" fillId="0" borderId="11" xfId="0" applyNumberFormat="1" applyFont="1" applyBorder="1" applyAlignment="1">
      <alignment horizontal="right"/>
    </xf>
    <xf numFmtId="219" fontId="11" fillId="0" borderId="14" xfId="0" applyNumberFormat="1" applyFont="1" applyBorder="1" applyAlignment="1">
      <alignment horizontal="right"/>
    </xf>
    <xf numFmtId="219" fontId="11" fillId="0" borderId="13" xfId="0" applyNumberFormat="1" applyFont="1" applyBorder="1" applyAlignment="1">
      <alignment horizontal="right"/>
    </xf>
    <xf numFmtId="219" fontId="16" fillId="0" borderId="22" xfId="0" applyNumberFormat="1" applyFont="1" applyBorder="1" applyAlignment="1">
      <alignment horizontal="right"/>
    </xf>
    <xf numFmtId="219" fontId="16" fillId="0" borderId="21" xfId="0" applyNumberFormat="1" applyFont="1" applyBorder="1" applyAlignment="1">
      <alignment horizontal="right"/>
    </xf>
    <xf numFmtId="0" fontId="10" fillId="0" borderId="13" xfId="0" applyFont="1" applyBorder="1" applyAlignment="1" quotePrefix="1">
      <alignment horizontal="right" vertical="center"/>
    </xf>
    <xf numFmtId="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Continuous" vertical="center"/>
    </xf>
    <xf numFmtId="219" fontId="6" fillId="0" borderId="16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12" xfId="0" applyFont="1" applyBorder="1" applyAlignment="1" quotePrefix="1">
      <alignment horizontal="center" vertical="center"/>
    </xf>
    <xf numFmtId="219" fontId="16" fillId="0" borderId="14" xfId="0" applyNumberFormat="1" applyFont="1" applyBorder="1" applyAlignment="1">
      <alignment horizontal="right" vertical="center"/>
    </xf>
    <xf numFmtId="219" fontId="16" fillId="0" borderId="17" xfId="0" applyNumberFormat="1" applyFont="1" applyBorder="1" applyAlignment="1">
      <alignment horizontal="right" vertical="center"/>
    </xf>
    <xf numFmtId="219" fontId="16" fillId="0" borderId="23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219" fontId="11" fillId="0" borderId="22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 readingOrder="2"/>
    </xf>
    <xf numFmtId="1" fontId="6" fillId="0" borderId="18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readingOrder="2"/>
    </xf>
    <xf numFmtId="0" fontId="1" fillId="0" borderId="11" xfId="0" applyFont="1" applyBorder="1" applyAlignment="1">
      <alignment horizontal="right" vertical="center" readingOrder="2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24" fontId="48" fillId="0" borderId="14" xfId="0" applyNumberFormat="1" applyFont="1" applyBorder="1" applyAlignment="1">
      <alignment horizontal="center" readingOrder="2"/>
    </xf>
    <xf numFmtId="0" fontId="7" fillId="0" borderId="13" xfId="0" applyFont="1" applyBorder="1" applyAlignment="1">
      <alignment horizontal="center" vertical="center" readingOrder="2"/>
    </xf>
    <xf numFmtId="0" fontId="8" fillId="0" borderId="16" xfId="0" applyFont="1" applyBorder="1" applyAlignment="1">
      <alignment horizontal="center" vertical="center" readingOrder="2"/>
    </xf>
    <xf numFmtId="0" fontId="8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 readingOrder="2"/>
    </xf>
    <xf numFmtId="0" fontId="8" fillId="0" borderId="23" xfId="0" applyFont="1" applyBorder="1" applyAlignment="1">
      <alignment horizontal="center" vertical="center" readingOrder="2"/>
    </xf>
    <xf numFmtId="224" fontId="1" fillId="0" borderId="16" xfId="0" applyNumberFormat="1" applyFont="1" applyBorder="1" applyAlignment="1">
      <alignment horizontal="right" vertical="center"/>
    </xf>
    <xf numFmtId="1" fontId="10" fillId="0" borderId="11" xfId="0" applyNumberFormat="1" applyFont="1" applyBorder="1" applyAlignment="1">
      <alignment horizontal="right" vertical="center" readingOrder="2"/>
    </xf>
    <xf numFmtId="224" fontId="1" fillId="0" borderId="11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center" vertical="center" readingOrder="2"/>
    </xf>
    <xf numFmtId="0" fontId="49" fillId="0" borderId="14" xfId="0" applyFont="1" applyBorder="1" applyAlignment="1">
      <alignment horizontal="right" vertical="center" readingOrder="1"/>
    </xf>
    <xf numFmtId="224" fontId="48" fillId="0" borderId="16" xfId="0" applyNumberFormat="1" applyFont="1" applyBorder="1" applyAlignment="1">
      <alignment horizontal="right" vertical="center"/>
    </xf>
    <xf numFmtId="224" fontId="48" fillId="0" borderId="24" xfId="0" applyNumberFormat="1" applyFont="1" applyBorder="1" applyAlignment="1">
      <alignment horizontal="right" vertical="center"/>
    </xf>
    <xf numFmtId="1" fontId="8" fillId="0" borderId="21" xfId="0" applyNumberFormat="1" applyFont="1" applyBorder="1" applyAlignment="1">
      <alignment horizontal="center" vertical="center" readingOrder="2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right" readingOrder="2"/>
    </xf>
    <xf numFmtId="0" fontId="1" fillId="0" borderId="0" xfId="0" applyFont="1" applyAlignment="1">
      <alignment horizontal="center" readingOrder="2"/>
    </xf>
    <xf numFmtId="0" fontId="1" fillId="0" borderId="0" xfId="0" applyFont="1" applyAlignment="1">
      <alignment horizontal="right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9"/>
  <sheetViews>
    <sheetView showGridLines="0" rightToLeft="1" zoomScalePageLayoutView="0" workbookViewId="0" topLeftCell="A1">
      <selection activeCell="H74" sqref="H74"/>
    </sheetView>
  </sheetViews>
  <sheetFormatPr defaultColWidth="9.140625" defaultRowHeight="12.75"/>
  <cols>
    <col min="1" max="1" width="7.57421875" style="0" bestFit="1" customWidth="1"/>
    <col min="2" max="2" width="8.7109375" style="0" bestFit="1" customWidth="1"/>
    <col min="3" max="3" width="6.421875" style="0" bestFit="1" customWidth="1"/>
    <col min="4" max="4" width="31.8515625" style="0" bestFit="1" customWidth="1"/>
    <col min="5" max="5" width="7.57421875" style="0" bestFit="1" customWidth="1"/>
    <col min="6" max="6" width="11.00390625" style="0" customWidth="1"/>
    <col min="7" max="7" width="7.57421875" style="0" bestFit="1" customWidth="1"/>
    <col min="8" max="8" width="15.28125" style="0" bestFit="1" customWidth="1"/>
  </cols>
  <sheetData>
    <row r="2" spans="1:8" s="1" customFormat="1" ht="14.25" customHeight="1">
      <c r="A2" s="91" t="s">
        <v>0</v>
      </c>
      <c r="B2" s="91"/>
      <c r="C2" s="91"/>
      <c r="D2" s="91"/>
      <c r="E2" s="91"/>
      <c r="F2" s="91"/>
      <c r="G2" s="91"/>
      <c r="H2" s="91"/>
    </row>
    <row r="3" spans="1:8" s="1" customFormat="1" ht="21" customHeight="1">
      <c r="A3" s="9" t="s">
        <v>74</v>
      </c>
      <c r="B3" s="4"/>
      <c r="C3" s="4"/>
      <c r="D3" s="4"/>
      <c r="E3" s="4"/>
      <c r="F3" s="4"/>
      <c r="G3" s="4"/>
      <c r="H3" s="4"/>
    </row>
    <row r="4" spans="1:8" s="1" customFormat="1" ht="16.5" customHeight="1">
      <c r="A4" s="3"/>
      <c r="B4" s="3"/>
      <c r="C4" s="37"/>
      <c r="D4" s="3"/>
      <c r="E4" s="3"/>
      <c r="F4" s="3"/>
      <c r="G4" s="3"/>
      <c r="H4" s="10" t="s">
        <v>1</v>
      </c>
    </row>
    <row r="5" spans="1:8" s="1" customFormat="1" ht="17.25" customHeight="1">
      <c r="A5" s="39" t="s">
        <v>29</v>
      </c>
      <c r="B5" s="40"/>
      <c r="C5" s="33"/>
      <c r="D5" s="7"/>
      <c r="E5" s="39" t="s">
        <v>75</v>
      </c>
      <c r="F5" s="5"/>
      <c r="G5" s="5"/>
      <c r="H5" s="40"/>
    </row>
    <row r="6" spans="1:8" s="1" customFormat="1" ht="16.5" customHeight="1">
      <c r="A6" s="26" t="s">
        <v>28</v>
      </c>
      <c r="B6" s="46"/>
      <c r="C6" s="36" t="s">
        <v>3</v>
      </c>
      <c r="D6" s="4"/>
      <c r="E6" s="85" t="s">
        <v>4</v>
      </c>
      <c r="F6" s="86"/>
      <c r="G6" s="85" t="s">
        <v>2</v>
      </c>
      <c r="H6" s="86"/>
    </row>
    <row r="7" spans="1:8" s="1" customFormat="1" ht="14.25" customHeight="1">
      <c r="A7" s="89">
        <v>2018</v>
      </c>
      <c r="B7" s="90"/>
      <c r="C7" s="38"/>
      <c r="D7" s="3"/>
      <c r="E7" s="87"/>
      <c r="F7" s="88"/>
      <c r="G7" s="87"/>
      <c r="H7" s="88"/>
    </row>
    <row r="8" spans="1:8" s="1" customFormat="1" ht="16.5" customHeight="1">
      <c r="A8" s="27"/>
      <c r="B8" s="8"/>
      <c r="C8" s="30" t="s">
        <v>53</v>
      </c>
      <c r="D8" s="23" t="s">
        <v>54</v>
      </c>
      <c r="E8" s="18"/>
      <c r="F8" s="8"/>
      <c r="G8" s="8"/>
      <c r="H8" s="8"/>
    </row>
    <row r="9" spans="1:8" s="1" customFormat="1" ht="15.75" customHeight="1">
      <c r="A9" s="28">
        <v>6536.4</v>
      </c>
      <c r="B9" s="17"/>
      <c r="C9" s="31" t="s">
        <v>5</v>
      </c>
      <c r="D9" s="13" t="s">
        <v>55</v>
      </c>
      <c r="E9" s="28">
        <v>5465</v>
      </c>
      <c r="F9" s="17"/>
      <c r="G9" s="17">
        <v>6098.5</v>
      </c>
      <c r="H9" s="17"/>
    </row>
    <row r="10" spans="1:8" s="1" customFormat="1" ht="15.75" customHeight="1">
      <c r="A10" s="28">
        <v>2030.8</v>
      </c>
      <c r="B10" s="17"/>
      <c r="C10" s="31" t="s">
        <v>6</v>
      </c>
      <c r="D10" s="13" t="s">
        <v>56</v>
      </c>
      <c r="E10" s="28">
        <v>1980</v>
      </c>
      <c r="F10" s="17"/>
      <c r="G10" s="17">
        <v>1900.5</v>
      </c>
      <c r="H10" s="17"/>
    </row>
    <row r="11" spans="1:8" s="1" customFormat="1" ht="15.75" customHeight="1">
      <c r="A11" s="28">
        <v>2233.3</v>
      </c>
      <c r="B11" s="17"/>
      <c r="C11" s="31" t="s">
        <v>7</v>
      </c>
      <c r="D11" s="14" t="s">
        <v>57</v>
      </c>
      <c r="E11" s="28">
        <v>2350</v>
      </c>
      <c r="F11" s="17"/>
      <c r="G11" s="17">
        <v>2331.5</v>
      </c>
      <c r="H11" s="17"/>
    </row>
    <row r="12" spans="1:8" s="1" customFormat="1" ht="15.75" customHeight="1">
      <c r="A12" s="28">
        <v>133.4</v>
      </c>
      <c r="B12" s="17"/>
      <c r="C12" s="31" t="s">
        <v>8</v>
      </c>
      <c r="D12" s="14" t="s">
        <v>58</v>
      </c>
      <c r="E12" s="28">
        <v>165</v>
      </c>
      <c r="F12" s="17"/>
      <c r="G12" s="17">
        <v>70.9</v>
      </c>
      <c r="H12" s="17"/>
    </row>
    <row r="13" spans="1:8" s="1" customFormat="1" ht="15.75" customHeight="1">
      <c r="A13" s="28">
        <v>15.7</v>
      </c>
      <c r="B13" s="17"/>
      <c r="C13" s="41" t="s">
        <v>9</v>
      </c>
      <c r="D13" s="13" t="s">
        <v>84</v>
      </c>
      <c r="E13" s="28">
        <v>140</v>
      </c>
      <c r="F13" s="17"/>
      <c r="G13" s="17">
        <v>187.3</v>
      </c>
      <c r="H13" s="17"/>
    </row>
    <row r="14" spans="1:8" s="1" customFormat="1" ht="19.5" customHeight="1">
      <c r="A14" s="50"/>
      <c r="B14" s="48">
        <f>SUM(A9:A13)</f>
        <v>10949.6</v>
      </c>
      <c r="C14" s="42"/>
      <c r="D14" s="11" t="s">
        <v>59</v>
      </c>
      <c r="E14" s="50"/>
      <c r="F14" s="70">
        <f>SUM(E9:E13)</f>
        <v>10100</v>
      </c>
      <c r="G14" s="48"/>
      <c r="H14" s="48">
        <f>SUM(G9:G13)</f>
        <v>10588.699999999999</v>
      </c>
    </row>
    <row r="15" spans="1:8" s="1" customFormat="1" ht="18" customHeight="1">
      <c r="A15" s="28"/>
      <c r="B15" s="17"/>
      <c r="C15" s="30" t="s">
        <v>11</v>
      </c>
      <c r="D15" s="24" t="s">
        <v>60</v>
      </c>
      <c r="E15" s="28"/>
      <c r="F15" s="17"/>
      <c r="G15" s="17"/>
      <c r="H15" s="17"/>
    </row>
    <row r="16" spans="1:8" s="1" customFormat="1" ht="14.25" customHeight="1">
      <c r="A16" s="28"/>
      <c r="B16" s="17"/>
      <c r="C16" s="32"/>
      <c r="D16" s="16" t="s">
        <v>12</v>
      </c>
      <c r="E16" s="28"/>
      <c r="F16" s="17"/>
      <c r="G16" s="17"/>
      <c r="H16" s="17"/>
    </row>
    <row r="17" spans="1:8" s="1" customFormat="1" ht="15.75" customHeight="1">
      <c r="A17" s="28">
        <v>3878.5</v>
      </c>
      <c r="B17" s="17"/>
      <c r="C17" s="31" t="s">
        <v>10</v>
      </c>
      <c r="D17" s="13" t="s">
        <v>61</v>
      </c>
      <c r="E17" s="19">
        <v>3450</v>
      </c>
      <c r="F17" s="17"/>
      <c r="G17" s="17">
        <v>3358.5</v>
      </c>
      <c r="H17" s="17"/>
    </row>
    <row r="18" spans="1:8" s="1" customFormat="1" ht="15.75" customHeight="1">
      <c r="A18" s="28">
        <v>4373.7</v>
      </c>
      <c r="B18" s="17"/>
      <c r="C18" s="31" t="s">
        <v>13</v>
      </c>
      <c r="D18" s="13" t="s">
        <v>36</v>
      </c>
      <c r="E18" s="19">
        <v>4490</v>
      </c>
      <c r="F18" s="17"/>
      <c r="G18" s="17">
        <v>4486.8</v>
      </c>
      <c r="H18" s="17"/>
    </row>
    <row r="19" spans="1:8" s="1" customFormat="1" ht="15.75" customHeight="1">
      <c r="A19" s="28">
        <v>377.1</v>
      </c>
      <c r="B19" s="17"/>
      <c r="C19" s="31" t="s">
        <v>30</v>
      </c>
      <c r="D19" s="13" t="s">
        <v>62</v>
      </c>
      <c r="E19" s="19">
        <v>360</v>
      </c>
      <c r="F19" s="17"/>
      <c r="G19" s="17">
        <v>407.2</v>
      </c>
      <c r="H19" s="17"/>
    </row>
    <row r="20" spans="1:8" s="1" customFormat="1" ht="15.75" customHeight="1">
      <c r="A20" s="28">
        <v>525.6</v>
      </c>
      <c r="B20" s="17"/>
      <c r="C20" s="31" t="s">
        <v>14</v>
      </c>
      <c r="D20" s="13" t="s">
        <v>78</v>
      </c>
      <c r="E20" s="19">
        <v>570</v>
      </c>
      <c r="F20" s="17"/>
      <c r="G20" s="28">
        <v>570.2</v>
      </c>
      <c r="H20" s="17"/>
    </row>
    <row r="21" spans="1:8" s="1" customFormat="1" ht="15.75" customHeight="1">
      <c r="A21" s="54">
        <v>618.3</v>
      </c>
      <c r="B21" s="22"/>
      <c r="C21" s="41" t="s">
        <v>15</v>
      </c>
      <c r="D21" s="60" t="s">
        <v>77</v>
      </c>
      <c r="E21" s="54">
        <v>630</v>
      </c>
      <c r="F21" s="22"/>
      <c r="G21" s="54">
        <v>683.6</v>
      </c>
      <c r="H21" s="22"/>
    </row>
    <row r="22" spans="1:8" s="1" customFormat="1" ht="19.5" customHeight="1">
      <c r="A22" s="54"/>
      <c r="B22" s="22">
        <f>SUM(A17:A21)</f>
        <v>9773.2</v>
      </c>
      <c r="C22" s="43"/>
      <c r="D22" s="63" t="s">
        <v>40</v>
      </c>
      <c r="E22" s="54"/>
      <c r="F22" s="78">
        <f>E17+E18+E19+E20+E21</f>
        <v>9500</v>
      </c>
      <c r="G22" s="22"/>
      <c r="H22" s="22">
        <f>SUM(G17:G21)</f>
        <v>9506.300000000001</v>
      </c>
    </row>
    <row r="23" spans="1:8" s="1" customFormat="1" ht="17.25" customHeight="1">
      <c r="A23" s="28"/>
      <c r="B23" s="17"/>
      <c r="C23" s="32"/>
      <c r="D23" s="16" t="s">
        <v>17</v>
      </c>
      <c r="E23" s="28"/>
      <c r="F23" s="17"/>
      <c r="G23" s="17"/>
      <c r="H23" s="17"/>
    </row>
    <row r="24" spans="1:8" s="1" customFormat="1" ht="16.5" customHeight="1">
      <c r="A24" s="28">
        <v>1199.9</v>
      </c>
      <c r="B24" s="17"/>
      <c r="C24" s="31" t="s">
        <v>16</v>
      </c>
      <c r="D24" s="13" t="s">
        <v>64</v>
      </c>
      <c r="E24" s="69">
        <v>1200</v>
      </c>
      <c r="F24" s="17"/>
      <c r="G24" s="17">
        <v>1324.9</v>
      </c>
      <c r="H24" s="17"/>
    </row>
    <row r="25" spans="1:8" s="1" customFormat="1" ht="16.5" customHeight="1">
      <c r="A25" s="28">
        <v>152.1</v>
      </c>
      <c r="B25" s="17"/>
      <c r="C25" s="31" t="s">
        <v>18</v>
      </c>
      <c r="D25" s="13" t="s">
        <v>65</v>
      </c>
      <c r="E25" s="28">
        <v>125</v>
      </c>
      <c r="F25" s="17"/>
      <c r="G25" s="17">
        <v>83.1</v>
      </c>
      <c r="H25" s="17"/>
    </row>
    <row r="26" spans="1:8" s="1" customFormat="1" ht="16.5" customHeight="1">
      <c r="A26" s="28"/>
      <c r="B26" s="17"/>
      <c r="C26" s="31" t="s">
        <v>19</v>
      </c>
      <c r="D26" s="13" t="s">
        <v>85</v>
      </c>
      <c r="E26" s="69"/>
      <c r="F26" s="17"/>
      <c r="G26" s="17"/>
      <c r="H26" s="17"/>
    </row>
    <row r="27" spans="1:8" s="1" customFormat="1" ht="16.5" customHeight="1">
      <c r="A27" s="28">
        <v>11.2</v>
      </c>
      <c r="B27" s="17"/>
      <c r="C27" s="34"/>
      <c r="D27" s="13" t="s">
        <v>51</v>
      </c>
      <c r="E27" s="69">
        <v>0</v>
      </c>
      <c r="F27" s="17"/>
      <c r="G27" s="17">
        <v>9.384</v>
      </c>
      <c r="H27" s="17"/>
    </row>
    <row r="28" spans="1:8" s="1" customFormat="1" ht="16.5" customHeight="1">
      <c r="A28" s="28">
        <v>921.3</v>
      </c>
      <c r="B28" s="17"/>
      <c r="C28" s="31" t="s">
        <v>20</v>
      </c>
      <c r="D28" s="13" t="s">
        <v>62</v>
      </c>
      <c r="E28" s="69">
        <v>800</v>
      </c>
      <c r="F28" s="17"/>
      <c r="G28" s="17">
        <v>885.5</v>
      </c>
      <c r="H28" s="17"/>
    </row>
    <row r="29" spans="1:8" s="1" customFormat="1" ht="16.5" customHeight="1">
      <c r="A29" s="54">
        <v>755.7</v>
      </c>
      <c r="B29" s="22"/>
      <c r="C29" s="41" t="s">
        <v>21</v>
      </c>
      <c r="D29" s="57" t="s">
        <v>63</v>
      </c>
      <c r="E29" s="71">
        <v>500</v>
      </c>
      <c r="F29" s="22"/>
      <c r="G29" s="22">
        <v>454.1</v>
      </c>
      <c r="H29" s="22"/>
    </row>
    <row r="30" spans="1:8" s="1" customFormat="1" ht="19.5" customHeight="1">
      <c r="A30" s="54"/>
      <c r="B30" s="22">
        <f>SUM(A24:A29)</f>
        <v>3040.2</v>
      </c>
      <c r="C30" s="44"/>
      <c r="D30" s="66" t="s">
        <v>41</v>
      </c>
      <c r="E30" s="54"/>
      <c r="F30" s="72">
        <f>SUM(E24:E29)</f>
        <v>2625</v>
      </c>
      <c r="G30" s="22"/>
      <c r="H30" s="22">
        <f>SUM(G24:G29)</f>
        <v>2756.984</v>
      </c>
    </row>
    <row r="31" spans="1:8" s="1" customFormat="1" ht="17.25" customHeight="1">
      <c r="A31" s="28"/>
      <c r="B31" s="17"/>
      <c r="C31" s="32"/>
      <c r="D31" s="16" t="s">
        <v>66</v>
      </c>
      <c r="E31" s="28"/>
      <c r="F31" s="17"/>
      <c r="G31" s="17"/>
      <c r="H31" s="17"/>
    </row>
    <row r="32" spans="1:8" s="1" customFormat="1" ht="17.25" customHeight="1">
      <c r="A32" s="28"/>
      <c r="B32" s="17"/>
      <c r="C32" s="31" t="s">
        <v>31</v>
      </c>
      <c r="D32" s="13" t="s">
        <v>24</v>
      </c>
      <c r="E32" s="19"/>
      <c r="F32" s="17"/>
      <c r="G32" s="17"/>
      <c r="H32" s="17"/>
    </row>
    <row r="33" spans="1:8" s="1" customFormat="1" ht="17.25" customHeight="1">
      <c r="A33" s="17">
        <v>115.7</v>
      </c>
      <c r="B33" s="17">
        <v>0</v>
      </c>
      <c r="C33" s="34"/>
      <c r="D33" s="57" t="s">
        <v>67</v>
      </c>
      <c r="E33" s="69">
        <v>30</v>
      </c>
      <c r="F33" s="69"/>
      <c r="G33" s="17">
        <v>78.1</v>
      </c>
      <c r="H33" s="17"/>
    </row>
    <row r="34" spans="1:8" s="1" customFormat="1" ht="17.25" customHeight="1">
      <c r="A34" s="28">
        <v>476.6</v>
      </c>
      <c r="B34" s="17"/>
      <c r="C34" s="31" t="s">
        <v>32</v>
      </c>
      <c r="D34" s="13" t="s">
        <v>35</v>
      </c>
      <c r="E34" s="28">
        <v>485</v>
      </c>
      <c r="F34" s="17"/>
      <c r="G34" s="17">
        <v>600</v>
      </c>
      <c r="H34" s="17"/>
    </row>
    <row r="35" spans="1:8" s="1" customFormat="1" ht="17.25" customHeight="1">
      <c r="A35" s="28">
        <v>142.8</v>
      </c>
      <c r="B35" s="17"/>
      <c r="C35" s="31" t="s">
        <v>76</v>
      </c>
      <c r="D35" s="13" t="s">
        <v>38</v>
      </c>
      <c r="E35" s="28">
        <v>190</v>
      </c>
      <c r="F35" s="17"/>
      <c r="G35" s="17">
        <v>190.1</v>
      </c>
      <c r="H35" s="17"/>
    </row>
    <row r="36" spans="1:8" s="1" customFormat="1" ht="17.25" customHeight="1">
      <c r="A36" s="28">
        <v>25.9</v>
      </c>
      <c r="B36" s="17"/>
      <c r="C36" s="31" t="s">
        <v>22</v>
      </c>
      <c r="D36" s="13" t="s">
        <v>68</v>
      </c>
      <c r="E36" s="28">
        <v>30</v>
      </c>
      <c r="F36" s="17"/>
      <c r="G36" s="17">
        <v>36.9</v>
      </c>
      <c r="H36" s="17"/>
    </row>
    <row r="37" spans="1:8" s="1" customFormat="1" ht="17.25" customHeight="1">
      <c r="A37" s="28">
        <v>20</v>
      </c>
      <c r="B37" s="17"/>
      <c r="C37" s="31" t="s">
        <v>79</v>
      </c>
      <c r="D37" s="57" t="s">
        <v>39</v>
      </c>
      <c r="E37" s="17">
        <v>40</v>
      </c>
      <c r="F37" s="17"/>
      <c r="G37" s="17">
        <v>39.9</v>
      </c>
      <c r="H37" s="17"/>
    </row>
    <row r="38" spans="1:8" s="1" customFormat="1" ht="17.25" customHeight="1">
      <c r="A38" s="28">
        <v>4.8</v>
      </c>
      <c r="B38" s="17"/>
      <c r="C38" s="31" t="s">
        <v>23</v>
      </c>
      <c r="D38" s="13" t="s">
        <v>69</v>
      </c>
      <c r="E38" s="69"/>
      <c r="F38" s="17"/>
      <c r="G38" s="17">
        <v>2.9</v>
      </c>
      <c r="H38" s="17"/>
    </row>
    <row r="39" spans="1:8" s="1" customFormat="1" ht="19.5" customHeight="1">
      <c r="A39" s="50"/>
      <c r="B39" s="48">
        <f>SUM(A33:A38)</f>
        <v>785.8000000000001</v>
      </c>
      <c r="C39" s="81"/>
      <c r="D39" s="82" t="s">
        <v>70</v>
      </c>
      <c r="E39" s="48"/>
      <c r="F39" s="48">
        <f>SUM(E33:E38)</f>
        <v>775</v>
      </c>
      <c r="G39" s="48"/>
      <c r="H39" s="48">
        <f>SUM(G33:G38)</f>
        <v>947.9</v>
      </c>
    </row>
    <row r="42" ht="12.75">
      <c r="D42" s="61" t="s">
        <v>33</v>
      </c>
    </row>
    <row r="45" ht="29.25" customHeight="1"/>
    <row r="46" ht="19.5" customHeight="1"/>
    <row r="53" ht="21" customHeight="1"/>
    <row r="54" spans="1:8" ht="21" customHeight="1">
      <c r="A54" s="92" t="s">
        <v>49</v>
      </c>
      <c r="B54" s="91"/>
      <c r="C54" s="91"/>
      <c r="D54" s="91"/>
      <c r="E54" s="91"/>
      <c r="F54" s="91"/>
      <c r="G54" s="91"/>
      <c r="H54" s="91"/>
    </row>
    <row r="55" spans="1:8" ht="22.5" customHeight="1">
      <c r="A55" s="9" t="s">
        <v>74</v>
      </c>
      <c r="B55" s="25"/>
      <c r="C55" s="25"/>
      <c r="D55" s="25"/>
      <c r="E55" s="25"/>
      <c r="F55" s="25"/>
      <c r="G55" s="25"/>
      <c r="H55" s="25"/>
    </row>
    <row r="56" spans="1:8" ht="23.25" customHeight="1">
      <c r="A56" s="9"/>
      <c r="B56" s="25"/>
      <c r="C56" s="47"/>
      <c r="D56" s="25"/>
      <c r="E56" s="25"/>
      <c r="F56" s="25"/>
      <c r="G56" s="25"/>
      <c r="H56" s="10" t="s">
        <v>52</v>
      </c>
    </row>
    <row r="57" spans="1:8" s="1" customFormat="1" ht="18" customHeight="1">
      <c r="A57" s="39" t="s">
        <v>29</v>
      </c>
      <c r="B57" s="40"/>
      <c r="C57" s="59"/>
      <c r="D57" s="6"/>
      <c r="E57" s="39" t="s">
        <v>75</v>
      </c>
      <c r="F57" s="5"/>
      <c r="G57" s="5"/>
      <c r="H57" s="45"/>
    </row>
    <row r="58" spans="1:8" s="1" customFormat="1" ht="16.5" customHeight="1">
      <c r="A58" s="26" t="s">
        <v>28</v>
      </c>
      <c r="B58" s="46"/>
      <c r="C58" s="36" t="s">
        <v>3</v>
      </c>
      <c r="D58" s="46"/>
      <c r="E58" s="85" t="s">
        <v>4</v>
      </c>
      <c r="F58" s="86"/>
      <c r="G58" s="85" t="s">
        <v>2</v>
      </c>
      <c r="H58" s="86"/>
    </row>
    <row r="59" spans="1:8" s="1" customFormat="1" ht="16.5" customHeight="1">
      <c r="A59" s="89">
        <v>2018</v>
      </c>
      <c r="B59" s="90"/>
      <c r="C59" s="38"/>
      <c r="D59" s="29"/>
      <c r="E59" s="87"/>
      <c r="F59" s="88"/>
      <c r="G59" s="87"/>
      <c r="H59" s="88"/>
    </row>
    <row r="60" spans="1:8" s="1" customFormat="1" ht="20.25" customHeight="1">
      <c r="A60" s="56"/>
      <c r="B60" s="56">
        <f>SUM(B22+B30+B39)</f>
        <v>13599.2</v>
      </c>
      <c r="C60" s="42"/>
      <c r="D60" s="12" t="s">
        <v>71</v>
      </c>
      <c r="E60" s="56"/>
      <c r="F60" s="73">
        <v>12900</v>
      </c>
      <c r="G60" s="49"/>
      <c r="H60" s="56">
        <f>SUM(H22+H30+H39)</f>
        <v>13211.184000000001</v>
      </c>
    </row>
    <row r="61" spans="1:8" s="1" customFormat="1" ht="20.25" customHeight="1">
      <c r="A61" s="50"/>
      <c r="B61" s="62">
        <f>SUM(B14-B60)</f>
        <v>-2649.6000000000004</v>
      </c>
      <c r="C61" s="67" t="s">
        <v>25</v>
      </c>
      <c r="D61" s="11" t="s">
        <v>72</v>
      </c>
      <c r="E61" s="50"/>
      <c r="F61" s="80">
        <f>SUM(F14-F60)</f>
        <v>-2800</v>
      </c>
      <c r="G61" s="48"/>
      <c r="H61" s="79">
        <f>SUM(H14-H60)</f>
        <v>-2622.484000000002</v>
      </c>
    </row>
    <row r="62" spans="1:8" s="1" customFormat="1" ht="20.25" customHeight="1">
      <c r="A62" s="56"/>
      <c r="B62" s="28"/>
      <c r="C62" s="77" t="s">
        <v>42</v>
      </c>
      <c r="D62" s="24" t="s">
        <v>26</v>
      </c>
      <c r="E62" s="28"/>
      <c r="F62" s="17"/>
      <c r="G62" s="17"/>
      <c r="H62" s="28"/>
    </row>
    <row r="63" spans="1:8" s="1" customFormat="1" ht="18" customHeight="1">
      <c r="A63" s="28"/>
      <c r="B63" s="28"/>
      <c r="C63" s="31" t="s">
        <v>80</v>
      </c>
      <c r="D63" s="13" t="s">
        <v>37</v>
      </c>
      <c r="E63" s="28"/>
      <c r="F63" s="17"/>
      <c r="G63" s="17"/>
      <c r="H63" s="28"/>
    </row>
    <row r="64" spans="1:8" s="1" customFormat="1" ht="18" customHeight="1">
      <c r="A64" s="28">
        <v>3200.6</v>
      </c>
      <c r="B64" s="28"/>
      <c r="C64" s="34"/>
      <c r="D64" s="13" t="s">
        <v>73</v>
      </c>
      <c r="E64" s="69">
        <v>2172</v>
      </c>
      <c r="F64" s="17"/>
      <c r="G64" s="17">
        <v>1808.3</v>
      </c>
      <c r="H64" s="28"/>
    </row>
    <row r="65" spans="1:8" s="1" customFormat="1" ht="18" customHeight="1">
      <c r="A65" s="52">
        <v>-259.5</v>
      </c>
      <c r="B65" s="28"/>
      <c r="C65" s="33"/>
      <c r="D65" s="13" t="s">
        <v>47</v>
      </c>
      <c r="E65" s="74">
        <v>-172</v>
      </c>
      <c r="F65" s="28"/>
      <c r="G65" s="52">
        <v>-127.3</v>
      </c>
      <c r="H65" s="28"/>
    </row>
    <row r="66" spans="1:8" s="1" customFormat="1" ht="18" customHeight="1">
      <c r="A66" s="28"/>
      <c r="B66" s="58">
        <f>SUM(A64:A65)</f>
        <v>2941.1</v>
      </c>
      <c r="C66" s="33"/>
      <c r="D66" s="15"/>
      <c r="E66" s="28"/>
      <c r="F66" s="75">
        <f>SUM(E64:E65)</f>
        <v>2000</v>
      </c>
      <c r="G66" s="17"/>
      <c r="H66" s="58">
        <f>SUM(G64:G65)</f>
        <v>1681</v>
      </c>
    </row>
    <row r="67" spans="1:8" s="1" customFormat="1" ht="18" customHeight="1">
      <c r="A67" s="28"/>
      <c r="B67" s="28"/>
      <c r="C67" s="31" t="s">
        <v>81</v>
      </c>
      <c r="D67" s="13" t="s">
        <v>43</v>
      </c>
      <c r="E67" s="28"/>
      <c r="F67" s="20"/>
      <c r="G67" s="17"/>
      <c r="H67" s="28"/>
    </row>
    <row r="68" spans="1:8" s="1" customFormat="1" ht="18" customHeight="1">
      <c r="A68" s="28">
        <v>500</v>
      </c>
      <c r="B68" s="28"/>
      <c r="C68" s="35"/>
      <c r="D68" s="13" t="s">
        <v>45</v>
      </c>
      <c r="E68" s="69">
        <v>600</v>
      </c>
      <c r="F68" s="20"/>
      <c r="G68" s="28">
        <v>400</v>
      </c>
      <c r="H68" s="28"/>
    </row>
    <row r="69" spans="1:8" s="1" customFormat="1" ht="18" customHeight="1">
      <c r="A69" s="53">
        <v>-100</v>
      </c>
      <c r="B69" s="28"/>
      <c r="C69" s="35"/>
      <c r="D69" s="13" t="s">
        <v>46</v>
      </c>
      <c r="E69" s="74">
        <v>-200</v>
      </c>
      <c r="F69" s="55"/>
      <c r="G69" s="53">
        <v>-200</v>
      </c>
      <c r="H69" s="28"/>
    </row>
    <row r="70" spans="1:8" s="1" customFormat="1" ht="18" customHeight="1">
      <c r="A70" s="28"/>
      <c r="B70" s="21">
        <f>SUM(A68:A69)</f>
        <v>400</v>
      </c>
      <c r="C70" s="35"/>
      <c r="D70" s="13"/>
      <c r="E70" s="28"/>
      <c r="F70" s="76">
        <f>SUM(E68:E69)</f>
        <v>400</v>
      </c>
      <c r="G70" s="17"/>
      <c r="H70" s="51">
        <f>SUM(G68:G69)</f>
        <v>200</v>
      </c>
    </row>
    <row r="71" spans="1:8" s="1" customFormat="1" ht="18" customHeight="1">
      <c r="A71" s="58"/>
      <c r="B71" s="58">
        <v>300</v>
      </c>
      <c r="C71" s="31" t="s">
        <v>82</v>
      </c>
      <c r="D71" s="57" t="s">
        <v>27</v>
      </c>
      <c r="E71" s="17"/>
      <c r="F71" s="69">
        <v>400</v>
      </c>
      <c r="G71" s="68"/>
      <c r="H71" s="58">
        <v>400</v>
      </c>
    </row>
    <row r="72" spans="1:8" s="1" customFormat="1" ht="18" customHeight="1">
      <c r="A72" s="64"/>
      <c r="B72" s="53">
        <v>-991.5</v>
      </c>
      <c r="C72" s="41" t="s">
        <v>83</v>
      </c>
      <c r="D72" s="60" t="s">
        <v>50</v>
      </c>
      <c r="E72" s="22"/>
      <c r="F72" s="64" t="s">
        <v>48</v>
      </c>
      <c r="G72" s="65"/>
      <c r="H72" s="53">
        <v>-0.2</v>
      </c>
    </row>
    <row r="73" spans="1:8" s="1" customFormat="1" ht="20.25" customHeight="1">
      <c r="A73" s="54"/>
      <c r="B73" s="22">
        <f>SUM(B63:B72)</f>
        <v>2649.6</v>
      </c>
      <c r="C73" s="41"/>
      <c r="D73" s="63" t="s">
        <v>44</v>
      </c>
      <c r="E73" s="54"/>
      <c r="F73" s="72">
        <f>SUM(F62:F71)</f>
        <v>2800</v>
      </c>
      <c r="G73" s="22"/>
      <c r="H73" s="22">
        <f>SUM(H63:H72)</f>
        <v>2280.8</v>
      </c>
    </row>
    <row r="74" spans="1:8" s="1" customFormat="1" ht="18" customHeight="1">
      <c r="A74" s="3"/>
      <c r="B74" s="3"/>
      <c r="C74" s="3"/>
      <c r="D74" s="3"/>
      <c r="E74" s="3"/>
      <c r="F74" s="3"/>
      <c r="G74" s="3"/>
      <c r="H74" s="3"/>
    </row>
    <row r="75" spans="1:8" s="1" customFormat="1" ht="18" customHeight="1">
      <c r="A75" s="2"/>
      <c r="B75" s="3"/>
      <c r="C75" s="3"/>
      <c r="D75" s="3"/>
      <c r="E75" s="3"/>
      <c r="F75" s="3"/>
      <c r="G75" s="3"/>
      <c r="H75" s="3"/>
    </row>
    <row r="76" spans="1:8" s="1" customFormat="1" ht="18" customHeight="1">
      <c r="A76" s="3"/>
      <c r="B76" s="3"/>
      <c r="C76" s="3"/>
      <c r="D76" s="61" t="s">
        <v>34</v>
      </c>
      <c r="E76" s="3"/>
      <c r="F76" s="3"/>
      <c r="G76" s="3"/>
      <c r="H76" s="3"/>
    </row>
    <row r="77" spans="1:8" s="1" customFormat="1" ht="12.75" customHeight="1">
      <c r="A77" s="3"/>
      <c r="B77" s="3"/>
      <c r="C77" s="3"/>
      <c r="D77" s="3"/>
      <c r="E77" s="3"/>
      <c r="F77" s="3"/>
      <c r="G77" s="3"/>
      <c r="H77" s="3"/>
    </row>
    <row r="78" spans="1:8" s="1" customFormat="1" ht="12.75" customHeight="1">
      <c r="A78" s="3"/>
      <c r="B78" s="3"/>
      <c r="C78" s="3"/>
      <c r="D78" s="3"/>
      <c r="E78" s="3"/>
      <c r="F78" s="3"/>
      <c r="G78" s="3"/>
      <c r="H78" s="83"/>
    </row>
    <row r="79" spans="1:8" s="1" customFormat="1" ht="12.75">
      <c r="A79" s="3"/>
      <c r="B79" s="3"/>
      <c r="C79" s="3"/>
      <c r="D79" s="3"/>
      <c r="E79" s="3"/>
      <c r="F79" s="3"/>
      <c r="G79" s="3"/>
      <c r="H79" s="3"/>
    </row>
    <row r="80" spans="1:8" s="1" customFormat="1" ht="12.75">
      <c r="A80" s="3"/>
      <c r="B80" s="3"/>
      <c r="C80" s="3"/>
      <c r="D80" s="3"/>
      <c r="E80" s="3"/>
      <c r="F80" s="3"/>
      <c r="G80" s="3"/>
      <c r="H80" s="3"/>
    </row>
    <row r="81" spans="1:8" s="1" customFormat="1" ht="12.75">
      <c r="A81" s="3"/>
      <c r="B81" s="3"/>
      <c r="C81" s="3"/>
      <c r="D81" s="3"/>
      <c r="E81" s="3"/>
      <c r="F81" s="3"/>
      <c r="G81" s="3"/>
      <c r="H81" s="3"/>
    </row>
    <row r="82" spans="1:8" s="1" customFormat="1" ht="12.75">
      <c r="A82" s="3"/>
      <c r="B82" s="3"/>
      <c r="C82" s="3"/>
      <c r="D82" s="3"/>
      <c r="E82" s="3"/>
      <c r="F82" s="3"/>
      <c r="G82" s="3"/>
      <c r="H82" s="3"/>
    </row>
    <row r="83" spans="1:8" s="1" customFormat="1" ht="12.75">
      <c r="A83" s="3"/>
      <c r="B83" s="3"/>
      <c r="C83" s="3"/>
      <c r="D83" s="3"/>
      <c r="E83" s="3"/>
      <c r="F83" s="3"/>
      <c r="G83" s="3"/>
      <c r="H83" s="3"/>
    </row>
    <row r="84" spans="1:8" s="1" customFormat="1" ht="12.75">
      <c r="A84" s="3"/>
      <c r="B84" s="3"/>
      <c r="C84" s="3"/>
      <c r="D84" s="3"/>
      <c r="E84" s="3"/>
      <c r="F84" s="3"/>
      <c r="G84" s="3"/>
      <c r="H84" s="3"/>
    </row>
    <row r="85" spans="1:8" s="1" customFormat="1" ht="12.75">
      <c r="A85" s="3"/>
      <c r="B85" s="3"/>
      <c r="C85" s="3"/>
      <c r="D85" s="3"/>
      <c r="E85" s="3"/>
      <c r="F85" s="3"/>
      <c r="G85" s="3"/>
      <c r="H85" s="3"/>
    </row>
    <row r="86" spans="1:8" s="1" customFormat="1" ht="12.75">
      <c r="A86" s="3"/>
      <c r="B86" s="3"/>
      <c r="C86" s="3"/>
      <c r="D86" s="3"/>
      <c r="E86" s="3"/>
      <c r="F86" s="3"/>
      <c r="G86" s="3"/>
      <c r="H86" s="3"/>
    </row>
    <row r="87" spans="1:8" s="1" customFormat="1" ht="12.75">
      <c r="A87" s="3"/>
      <c r="B87" s="3"/>
      <c r="C87" s="3"/>
      <c r="D87" s="3"/>
      <c r="E87" s="3"/>
      <c r="F87" s="3"/>
      <c r="G87" s="3"/>
      <c r="H87" s="3"/>
    </row>
    <row r="88" spans="1:8" s="1" customFormat="1" ht="12.75">
      <c r="A88" s="3"/>
      <c r="B88" s="3"/>
      <c r="C88" s="3"/>
      <c r="D88" s="3"/>
      <c r="E88" s="3"/>
      <c r="F88" s="3"/>
      <c r="G88" s="3"/>
      <c r="H88" s="3"/>
    </row>
    <row r="89" spans="1:8" s="1" customFormat="1" ht="12.75">
      <c r="A89" s="3"/>
      <c r="B89" s="3"/>
      <c r="C89" s="3"/>
      <c r="D89" s="3"/>
      <c r="E89" s="3"/>
      <c r="F89" s="3"/>
      <c r="G89" s="3"/>
      <c r="H89" s="3"/>
    </row>
    <row r="90" spans="1:8" s="1" customFormat="1" ht="12.75">
      <c r="A90" s="3"/>
      <c r="B90" s="3"/>
      <c r="C90" s="3"/>
      <c r="D90" s="3"/>
      <c r="E90" s="3"/>
      <c r="F90" s="3"/>
      <c r="G90" s="3"/>
      <c r="H90" s="3"/>
    </row>
    <row r="91" spans="1:8" s="1" customFormat="1" ht="12.75">
      <c r="A91" s="3"/>
      <c r="B91" s="3"/>
      <c r="C91" s="3"/>
      <c r="D91" s="3"/>
      <c r="E91" s="3"/>
      <c r="F91" s="3"/>
      <c r="G91" s="3"/>
      <c r="H91" s="3"/>
    </row>
    <row r="92" spans="1:8" s="1" customFormat="1" ht="12.75">
      <c r="A92" s="3"/>
      <c r="B92" s="3"/>
      <c r="C92" s="3"/>
      <c r="D92" s="3"/>
      <c r="E92" s="3"/>
      <c r="F92" s="3"/>
      <c r="G92" s="3"/>
      <c r="H92" s="3"/>
    </row>
    <row r="93" spans="1:8" s="1" customFormat="1" ht="12.75">
      <c r="A93" s="3"/>
      <c r="B93" s="3"/>
      <c r="C93" s="3"/>
      <c r="D93" s="3"/>
      <c r="E93" s="3"/>
      <c r="F93" s="3"/>
      <c r="G93" s="3"/>
      <c r="H93" s="3"/>
    </row>
    <row r="95" spans="1:8" s="1" customFormat="1" ht="12.75">
      <c r="A95" s="3"/>
      <c r="B95" s="3"/>
      <c r="C95" s="3"/>
      <c r="D95" s="3"/>
      <c r="E95" s="3"/>
      <c r="F95" s="3"/>
      <c r="G95" s="3"/>
      <c r="H95" s="3"/>
    </row>
    <row r="96" spans="1:8" s="1" customFormat="1" ht="12.75">
      <c r="A96" s="3"/>
      <c r="B96" s="3"/>
      <c r="C96" s="3"/>
      <c r="D96" s="3"/>
      <c r="E96" s="3"/>
      <c r="F96" s="3"/>
      <c r="G96" s="3"/>
      <c r="H96" s="3"/>
    </row>
    <row r="97" spans="1:8" s="1" customFormat="1" ht="12.75">
      <c r="A97"/>
      <c r="B97"/>
      <c r="C97"/>
      <c r="D97"/>
      <c r="E97"/>
      <c r="F97"/>
      <c r="G97"/>
      <c r="H97"/>
    </row>
    <row r="98" spans="1:8" s="1" customFormat="1" ht="12.75">
      <c r="A98"/>
      <c r="B98"/>
      <c r="C98"/>
      <c r="D98"/>
      <c r="E98"/>
      <c r="F98"/>
      <c r="G98"/>
      <c r="H98"/>
    </row>
    <row r="99" spans="1:8" s="1" customFormat="1" ht="12.75">
      <c r="A99"/>
      <c r="B99"/>
      <c r="C99"/>
      <c r="D99"/>
      <c r="E99"/>
      <c r="F99"/>
      <c r="G99"/>
      <c r="H99"/>
    </row>
  </sheetData>
  <sheetProtection/>
  <mergeCells count="8">
    <mergeCell ref="G58:H59"/>
    <mergeCell ref="E58:F59"/>
    <mergeCell ref="A59:B59"/>
    <mergeCell ref="A2:H2"/>
    <mergeCell ref="A54:H54"/>
    <mergeCell ref="A7:B7"/>
    <mergeCell ref="G6:H7"/>
    <mergeCell ref="E6:F7"/>
  </mergeCells>
  <printOptions horizontalCentered="1"/>
  <pageMargins left="0" right="0.5511811023622047" top="0.1968503937007874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78"/>
  <sheetViews>
    <sheetView rightToLeft="1" zoomScalePageLayoutView="0" workbookViewId="0" topLeftCell="A1">
      <selection activeCell="D22" sqref="D22"/>
    </sheetView>
  </sheetViews>
  <sheetFormatPr defaultColWidth="9.140625" defaultRowHeight="12.75"/>
  <cols>
    <col min="1" max="1" width="13.57421875" style="0" bestFit="1" customWidth="1"/>
    <col min="2" max="2" width="43.00390625" style="0" bestFit="1" customWidth="1"/>
    <col min="3" max="4" width="13.57421875" style="0" bestFit="1" customWidth="1"/>
  </cols>
  <sheetData>
    <row r="2" spans="1:4" ht="24.75">
      <c r="A2" s="91" t="s">
        <v>553</v>
      </c>
      <c r="B2" s="91"/>
      <c r="C2" s="91"/>
      <c r="D2" s="91"/>
    </row>
    <row r="3" spans="1:4" ht="27.75">
      <c r="A3" s="96" t="s">
        <v>554</v>
      </c>
      <c r="B3" s="95"/>
      <c r="C3" s="95"/>
      <c r="D3" s="95"/>
    </row>
    <row r="4" spans="1:4" ht="27.75">
      <c r="A4" s="96" t="s">
        <v>555</v>
      </c>
      <c r="B4" s="95"/>
      <c r="C4" s="95"/>
      <c r="D4" s="95"/>
    </row>
    <row r="5" spans="1:4" ht="24.75">
      <c r="A5" s="97"/>
      <c r="B5" s="97"/>
      <c r="C5" s="97"/>
      <c r="D5" s="155" t="s">
        <v>556</v>
      </c>
    </row>
    <row r="6" spans="1:4" ht="24.75">
      <c r="A6" s="167" t="s">
        <v>2</v>
      </c>
      <c r="B6" s="100"/>
      <c r="C6" s="169" t="s">
        <v>336</v>
      </c>
      <c r="D6" s="45"/>
    </row>
    <row r="7" spans="1:4" ht="27.75">
      <c r="A7" s="171" t="s">
        <v>28</v>
      </c>
      <c r="B7" s="103" t="s">
        <v>3</v>
      </c>
      <c r="C7" s="172" t="s">
        <v>4</v>
      </c>
      <c r="D7" s="172" t="s">
        <v>2</v>
      </c>
    </row>
    <row r="8" spans="1:4" ht="24.75">
      <c r="A8" s="173" t="s">
        <v>557</v>
      </c>
      <c r="B8" s="106"/>
      <c r="C8" s="175"/>
      <c r="D8" s="175"/>
    </row>
    <row r="9" spans="1:4" ht="24.75">
      <c r="A9" s="108">
        <v>424777</v>
      </c>
      <c r="B9" s="268" t="s">
        <v>91</v>
      </c>
      <c r="C9" s="269">
        <v>425000</v>
      </c>
      <c r="D9" s="108">
        <v>374000</v>
      </c>
    </row>
    <row r="10" spans="1:4" ht="24.75">
      <c r="A10" s="114">
        <v>937180</v>
      </c>
      <c r="B10" s="115" t="s">
        <v>321</v>
      </c>
      <c r="C10" s="113">
        <v>942000</v>
      </c>
      <c r="D10" s="116">
        <v>976210</v>
      </c>
    </row>
    <row r="11" spans="1:4" ht="24.75">
      <c r="A11" s="114">
        <v>44654</v>
      </c>
      <c r="B11" s="115" t="s">
        <v>93</v>
      </c>
      <c r="C11" s="116">
        <v>48000</v>
      </c>
      <c r="D11" s="114">
        <v>39203</v>
      </c>
    </row>
    <row r="12" spans="1:4" ht="24.75">
      <c r="A12" s="114">
        <v>73271</v>
      </c>
      <c r="B12" s="115" t="s">
        <v>169</v>
      </c>
      <c r="C12" s="116">
        <v>10000</v>
      </c>
      <c r="D12" s="114">
        <v>20036</v>
      </c>
    </row>
    <row r="13" spans="1:4" ht="24.75">
      <c r="A13" s="114">
        <v>26907</v>
      </c>
      <c r="B13" s="115" t="s">
        <v>94</v>
      </c>
      <c r="C13" s="116">
        <v>34000</v>
      </c>
      <c r="D13" s="114">
        <v>22225</v>
      </c>
    </row>
    <row r="14" spans="1:4" ht="24.75">
      <c r="A14" s="114">
        <v>413709</v>
      </c>
      <c r="B14" s="115" t="s">
        <v>95</v>
      </c>
      <c r="C14" s="116">
        <v>423000</v>
      </c>
      <c r="D14" s="114">
        <v>65192</v>
      </c>
    </row>
    <row r="15" spans="1:4" ht="24.75">
      <c r="A15" s="114">
        <v>646826</v>
      </c>
      <c r="B15" s="115" t="s">
        <v>96</v>
      </c>
      <c r="C15" s="116">
        <v>136000</v>
      </c>
      <c r="D15" s="114">
        <v>1349500</v>
      </c>
    </row>
    <row r="16" spans="1:4" ht="24.75">
      <c r="A16" s="114">
        <v>55166</v>
      </c>
      <c r="B16" s="115" t="s">
        <v>97</v>
      </c>
      <c r="C16" s="116">
        <v>52000</v>
      </c>
      <c r="D16" s="114">
        <v>73496</v>
      </c>
    </row>
    <row r="17" spans="1:4" ht="24.75">
      <c r="A17" s="114">
        <v>18141</v>
      </c>
      <c r="B17" s="115" t="s">
        <v>98</v>
      </c>
      <c r="C17" s="116">
        <v>18000</v>
      </c>
      <c r="D17" s="114">
        <v>35146</v>
      </c>
    </row>
    <row r="18" spans="1:4" ht="24.75">
      <c r="A18" s="114">
        <v>45425</v>
      </c>
      <c r="B18" s="115" t="s">
        <v>99</v>
      </c>
      <c r="C18" s="116">
        <v>19000</v>
      </c>
      <c r="D18" s="114">
        <v>54099</v>
      </c>
    </row>
    <row r="19" spans="1:4" ht="24.75">
      <c r="A19" s="128" t="s">
        <v>145</v>
      </c>
      <c r="B19" s="115" t="s">
        <v>100</v>
      </c>
      <c r="C19" s="116">
        <v>1000</v>
      </c>
      <c r="D19" s="128" t="s">
        <v>145</v>
      </c>
    </row>
    <row r="20" spans="1:4" ht="24.75">
      <c r="A20" s="114">
        <v>70784</v>
      </c>
      <c r="B20" s="115" t="s">
        <v>101</v>
      </c>
      <c r="C20" s="116">
        <v>16000</v>
      </c>
      <c r="D20" s="114">
        <v>54535</v>
      </c>
    </row>
    <row r="21" spans="1:4" ht="24.75">
      <c r="A21" s="114">
        <v>42604</v>
      </c>
      <c r="B21" s="115" t="s">
        <v>102</v>
      </c>
      <c r="C21" s="116">
        <v>24000</v>
      </c>
      <c r="D21" s="114">
        <v>41087</v>
      </c>
    </row>
    <row r="22" spans="1:4" ht="24.75">
      <c r="A22" s="114">
        <v>3811077</v>
      </c>
      <c r="B22" s="115" t="s">
        <v>103</v>
      </c>
      <c r="C22" s="116">
        <v>3000000</v>
      </c>
      <c r="D22" s="114">
        <v>2061727</v>
      </c>
    </row>
    <row r="23" spans="1:4" ht="24.75">
      <c r="A23" s="114">
        <v>1644785</v>
      </c>
      <c r="B23" s="115" t="s">
        <v>104</v>
      </c>
      <c r="C23" s="116">
        <v>1879000</v>
      </c>
      <c r="D23" s="114">
        <v>1293471</v>
      </c>
    </row>
    <row r="24" spans="1:4" ht="24.75">
      <c r="A24" s="114">
        <v>370768</v>
      </c>
      <c r="B24" s="115" t="s">
        <v>369</v>
      </c>
      <c r="C24" s="116">
        <v>128000</v>
      </c>
      <c r="D24" s="114">
        <v>127077</v>
      </c>
    </row>
    <row r="25" spans="1:4" ht="24.75">
      <c r="A25" s="128" t="s">
        <v>145</v>
      </c>
      <c r="B25" s="115" t="s">
        <v>215</v>
      </c>
      <c r="C25" s="116">
        <v>3000</v>
      </c>
      <c r="D25" s="128" t="s">
        <v>145</v>
      </c>
    </row>
    <row r="26" spans="1:4" ht="24.75">
      <c r="A26" s="114">
        <v>73599</v>
      </c>
      <c r="B26" s="115" t="s">
        <v>558</v>
      </c>
      <c r="C26" s="116">
        <v>74000</v>
      </c>
      <c r="D26" s="114">
        <v>125419</v>
      </c>
    </row>
    <row r="27" spans="1:4" ht="24.75">
      <c r="A27" s="114">
        <v>9906</v>
      </c>
      <c r="B27" s="115" t="s">
        <v>559</v>
      </c>
      <c r="C27" s="128">
        <v>17000</v>
      </c>
      <c r="D27" s="114">
        <v>10014</v>
      </c>
    </row>
    <row r="28" spans="1:4" ht="24.75">
      <c r="A28" s="114">
        <v>27090</v>
      </c>
      <c r="B28" s="115" t="s">
        <v>111</v>
      </c>
      <c r="C28" s="116">
        <v>27000</v>
      </c>
      <c r="D28" s="114">
        <v>117394</v>
      </c>
    </row>
    <row r="29" spans="1:4" ht="24.75">
      <c r="A29" s="114">
        <v>3081</v>
      </c>
      <c r="B29" s="115" t="s">
        <v>112</v>
      </c>
      <c r="C29" s="116">
        <v>4000</v>
      </c>
      <c r="D29" s="114">
        <v>6579</v>
      </c>
    </row>
    <row r="30" spans="1:4" ht="24.75">
      <c r="A30" s="114">
        <v>15559</v>
      </c>
      <c r="B30" s="57" t="s">
        <v>172</v>
      </c>
      <c r="C30" s="116">
        <v>15000</v>
      </c>
      <c r="D30" s="114">
        <v>10619</v>
      </c>
    </row>
    <row r="31" spans="1:4" ht="24.75">
      <c r="A31" s="132" t="s">
        <v>145</v>
      </c>
      <c r="B31" s="270" t="s">
        <v>114</v>
      </c>
      <c r="C31" s="271">
        <v>4000</v>
      </c>
      <c r="D31" s="114">
        <v>2000</v>
      </c>
    </row>
    <row r="32" spans="1:4" ht="12.75">
      <c r="A32" s="160"/>
      <c r="B32" s="160"/>
      <c r="C32" s="160"/>
      <c r="D32" s="160"/>
    </row>
    <row r="33" ht="12.75">
      <c r="B33" s="154" t="s">
        <v>560</v>
      </c>
    </row>
    <row r="41" ht="12.75">
      <c r="B41" s="61"/>
    </row>
    <row r="43" spans="1:4" ht="24.75">
      <c r="A43" s="91" t="s">
        <v>561</v>
      </c>
      <c r="B43" s="91"/>
      <c r="C43" s="91"/>
      <c r="D43" s="91"/>
    </row>
    <row r="44" spans="1:4" ht="27.75">
      <c r="A44" s="96" t="s">
        <v>554</v>
      </c>
      <c r="B44" s="332"/>
      <c r="C44" s="332"/>
      <c r="D44" s="332"/>
    </row>
    <row r="45" spans="1:4" ht="27.75">
      <c r="A45" s="96" t="s">
        <v>562</v>
      </c>
      <c r="B45" s="332"/>
      <c r="C45" s="332"/>
      <c r="D45" s="332"/>
    </row>
    <row r="46" spans="1:4" ht="24.75">
      <c r="A46" s="97"/>
      <c r="B46" s="97"/>
      <c r="C46" s="97"/>
      <c r="D46" s="155" t="s">
        <v>166</v>
      </c>
    </row>
    <row r="47" spans="1:4" ht="24.75">
      <c r="A47" s="167" t="s">
        <v>2</v>
      </c>
      <c r="B47" s="100"/>
      <c r="C47" s="169" t="s">
        <v>75</v>
      </c>
      <c r="D47" s="45"/>
    </row>
    <row r="48" spans="1:4" ht="27.75">
      <c r="A48" s="171" t="s">
        <v>28</v>
      </c>
      <c r="B48" s="103" t="s">
        <v>3</v>
      </c>
      <c r="C48" s="172" t="s">
        <v>4</v>
      </c>
      <c r="D48" s="172" t="s">
        <v>2</v>
      </c>
    </row>
    <row r="49" spans="1:4" ht="24.75">
      <c r="A49" s="333">
        <v>2018</v>
      </c>
      <c r="B49" s="127"/>
      <c r="C49" s="175"/>
      <c r="D49" s="175"/>
    </row>
    <row r="50" spans="1:4" ht="24.75">
      <c r="A50" s="173"/>
      <c r="B50" s="115" t="s">
        <v>115</v>
      </c>
      <c r="C50" s="116">
        <v>0</v>
      </c>
      <c r="D50" s="116">
        <v>17629</v>
      </c>
    </row>
    <row r="51" spans="1:4" ht="24.75">
      <c r="A51" s="114">
        <v>1055362</v>
      </c>
      <c r="B51" s="115" t="s">
        <v>116</v>
      </c>
      <c r="C51" s="116">
        <v>1540000</v>
      </c>
      <c r="D51" s="114">
        <v>690549</v>
      </c>
    </row>
    <row r="52" spans="1:4" ht="24.75">
      <c r="A52" s="128" t="s">
        <v>145</v>
      </c>
      <c r="B52" s="115" t="s">
        <v>117</v>
      </c>
      <c r="C52" s="113">
        <v>222000</v>
      </c>
      <c r="D52" s="325">
        <v>370987</v>
      </c>
    </row>
    <row r="53" spans="1:4" ht="24.75">
      <c r="A53" s="114">
        <v>64180</v>
      </c>
      <c r="B53" s="115" t="s">
        <v>563</v>
      </c>
      <c r="C53" s="113">
        <v>63000</v>
      </c>
      <c r="D53" s="114">
        <v>221</v>
      </c>
    </row>
    <row r="54" spans="1:4" ht="24.75">
      <c r="A54" s="114">
        <v>13003</v>
      </c>
      <c r="B54" s="115" t="s">
        <v>119</v>
      </c>
      <c r="C54" s="116">
        <v>25000</v>
      </c>
      <c r="D54" s="114">
        <v>21397</v>
      </c>
    </row>
    <row r="55" spans="1:4" ht="24.75">
      <c r="A55" s="114">
        <v>287895</v>
      </c>
      <c r="B55" s="115" t="s">
        <v>191</v>
      </c>
      <c r="C55" s="116">
        <v>379000</v>
      </c>
      <c r="D55" s="114">
        <v>257929</v>
      </c>
    </row>
    <row r="56" spans="1:4" ht="24.75">
      <c r="A56" s="114">
        <v>202370</v>
      </c>
      <c r="B56" s="115" t="s">
        <v>564</v>
      </c>
      <c r="C56" s="113">
        <v>189000</v>
      </c>
      <c r="D56" s="114">
        <v>166033</v>
      </c>
    </row>
    <row r="57" spans="1:4" ht="24.75">
      <c r="A57" s="114">
        <v>10271</v>
      </c>
      <c r="B57" s="115" t="s">
        <v>128</v>
      </c>
      <c r="C57" s="113">
        <v>20000</v>
      </c>
      <c r="D57" s="114">
        <v>10271</v>
      </c>
    </row>
    <row r="58" spans="1:4" ht="24.75">
      <c r="A58" s="114">
        <v>10888</v>
      </c>
      <c r="B58" s="115" t="s">
        <v>180</v>
      </c>
      <c r="C58" s="113">
        <v>11000</v>
      </c>
      <c r="D58" s="114">
        <v>150991</v>
      </c>
    </row>
    <row r="59" spans="1:4" ht="24.75">
      <c r="A59" s="114">
        <v>47707</v>
      </c>
      <c r="B59" s="115" t="s">
        <v>131</v>
      </c>
      <c r="C59" s="113">
        <v>55000</v>
      </c>
      <c r="D59" s="114">
        <v>20000</v>
      </c>
    </row>
    <row r="60" spans="1:4" ht="24.75">
      <c r="A60" s="114">
        <v>9237</v>
      </c>
      <c r="B60" s="115" t="s">
        <v>565</v>
      </c>
      <c r="C60" s="113">
        <v>9000</v>
      </c>
      <c r="D60" s="116">
        <v>13226</v>
      </c>
    </row>
    <row r="61" spans="1:4" ht="24.75">
      <c r="A61" s="114">
        <v>42157</v>
      </c>
      <c r="B61" s="115" t="s">
        <v>133</v>
      </c>
      <c r="C61" s="113">
        <v>43000</v>
      </c>
      <c r="D61" s="114">
        <v>42454</v>
      </c>
    </row>
    <row r="62" spans="1:4" ht="24.75">
      <c r="A62" s="114">
        <v>5428</v>
      </c>
      <c r="B62" s="115" t="s">
        <v>340</v>
      </c>
      <c r="C62" s="113">
        <v>163000</v>
      </c>
      <c r="D62" s="116">
        <v>12064</v>
      </c>
    </row>
    <row r="63" spans="1:4" ht="24.75">
      <c r="A63" s="111">
        <v>345409</v>
      </c>
      <c r="B63" s="115" t="s">
        <v>135</v>
      </c>
      <c r="C63" s="113">
        <v>344000</v>
      </c>
      <c r="D63" s="113">
        <v>337301</v>
      </c>
    </row>
    <row r="64" spans="1:4" ht="24.75">
      <c r="A64" s="128" t="s">
        <v>145</v>
      </c>
      <c r="B64" s="115" t="s">
        <v>566</v>
      </c>
      <c r="C64" s="113">
        <v>31000</v>
      </c>
      <c r="D64" s="325">
        <v>41960</v>
      </c>
    </row>
    <row r="65" spans="1:4" ht="24.75">
      <c r="A65" s="111">
        <v>11595</v>
      </c>
      <c r="B65" s="115" t="s">
        <v>137</v>
      </c>
      <c r="C65" s="113">
        <v>13000</v>
      </c>
      <c r="D65" s="113">
        <v>9225</v>
      </c>
    </row>
    <row r="66" spans="1:4" ht="24.75">
      <c r="A66" s="111">
        <v>17165</v>
      </c>
      <c r="B66" s="115" t="s">
        <v>567</v>
      </c>
      <c r="C66" s="113">
        <v>3000</v>
      </c>
      <c r="D66" s="113">
        <v>20863</v>
      </c>
    </row>
    <row r="67" spans="1:4" ht="24.75">
      <c r="A67" s="111">
        <v>45972</v>
      </c>
      <c r="B67" s="115" t="s">
        <v>218</v>
      </c>
      <c r="C67" s="113">
        <v>79000</v>
      </c>
      <c r="D67" s="113">
        <v>82447</v>
      </c>
    </row>
    <row r="68" spans="1:4" ht="24.75">
      <c r="A68" s="111">
        <v>10425</v>
      </c>
      <c r="B68" s="115" t="s">
        <v>194</v>
      </c>
      <c r="C68" s="325">
        <v>0</v>
      </c>
      <c r="D68" s="113">
        <v>1375</v>
      </c>
    </row>
    <row r="69" spans="1:4" ht="24.75">
      <c r="A69" s="111">
        <v>11199</v>
      </c>
      <c r="B69" s="115" t="s">
        <v>142</v>
      </c>
      <c r="C69" s="113">
        <v>16000</v>
      </c>
      <c r="D69" s="113">
        <v>3180</v>
      </c>
    </row>
    <row r="70" spans="1:4" ht="24.75">
      <c r="A70" s="111">
        <v>130830</v>
      </c>
      <c r="B70" s="115" t="s">
        <v>568</v>
      </c>
      <c r="C70" s="113">
        <v>100000</v>
      </c>
      <c r="D70" s="113">
        <v>107076</v>
      </c>
    </row>
    <row r="71" spans="1:4" ht="24.75">
      <c r="A71" s="111"/>
      <c r="B71" s="115" t="s">
        <v>569</v>
      </c>
      <c r="C71" s="113">
        <v>0</v>
      </c>
      <c r="D71" s="113">
        <v>5398</v>
      </c>
    </row>
    <row r="72" spans="1:4" ht="24.75">
      <c r="A72" s="111">
        <v>17092</v>
      </c>
      <c r="B72" s="115" t="s">
        <v>146</v>
      </c>
      <c r="C72" s="113">
        <v>11000</v>
      </c>
      <c r="D72" s="113">
        <v>84467</v>
      </c>
    </row>
    <row r="73" spans="1:4" ht="24.75">
      <c r="A73" s="111">
        <v>12000</v>
      </c>
      <c r="B73" s="115" t="s">
        <v>182</v>
      </c>
      <c r="C73" s="113">
        <v>12000</v>
      </c>
      <c r="D73" s="113">
        <v>12000</v>
      </c>
    </row>
    <row r="74" spans="1:4" ht="24.75">
      <c r="A74" s="111">
        <v>22410</v>
      </c>
      <c r="B74" s="115" t="s">
        <v>148</v>
      </c>
      <c r="C74" s="113">
        <v>24000</v>
      </c>
      <c r="D74" s="113">
        <v>46361</v>
      </c>
    </row>
    <row r="75" spans="1:4" ht="24.75">
      <c r="A75" s="111">
        <v>75203</v>
      </c>
      <c r="B75" s="115" t="s">
        <v>158</v>
      </c>
      <c r="C75" s="116">
        <v>931000</v>
      </c>
      <c r="D75" s="113">
        <v>0</v>
      </c>
    </row>
    <row r="76" spans="1:4" ht="24.75">
      <c r="A76" s="133">
        <f>SUM(A9:A31,A51:A75)</f>
        <v>11203107</v>
      </c>
      <c r="B76" s="196" t="s">
        <v>570</v>
      </c>
      <c r="C76" s="133">
        <f>SUM(C9:C31,C50:C75)</f>
        <v>11582000</v>
      </c>
      <c r="D76" s="133">
        <f>SUM(D9:D31,D50:D75)</f>
        <v>9384433</v>
      </c>
    </row>
    <row r="77" spans="1:4" ht="23.25">
      <c r="A77" s="295"/>
      <c r="B77" s="295"/>
      <c r="C77" s="295"/>
      <c r="D77" s="295"/>
    </row>
    <row r="78" spans="1:4" ht="23.25">
      <c r="A78" s="334" t="s">
        <v>571</v>
      </c>
      <c r="B78" s="335"/>
      <c r="C78" s="335"/>
      <c r="D78" s="335"/>
    </row>
  </sheetData>
  <sheetProtection/>
  <mergeCells count="9">
    <mergeCell ref="A77:D77"/>
    <mergeCell ref="A78:D78"/>
    <mergeCell ref="A2:D2"/>
    <mergeCell ref="C7:C8"/>
    <mergeCell ref="D7:D8"/>
    <mergeCell ref="A32:D32"/>
    <mergeCell ref="A43:D43"/>
    <mergeCell ref="C48:C49"/>
    <mergeCell ref="D48:D4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8"/>
  <sheetViews>
    <sheetView rightToLeft="1" zoomScalePageLayoutView="0" workbookViewId="0" topLeftCell="A139">
      <selection activeCell="C2" sqref="C2"/>
    </sheetView>
  </sheetViews>
  <sheetFormatPr defaultColWidth="9.140625" defaultRowHeight="12.75"/>
  <cols>
    <col min="1" max="1" width="13.57421875" style="0" bestFit="1" customWidth="1"/>
    <col min="2" max="2" width="5.140625" style="0" customWidth="1"/>
    <col min="3" max="3" width="50.140625" style="0" bestFit="1" customWidth="1"/>
    <col min="4" max="5" width="13.57421875" style="0" bestFit="1" customWidth="1"/>
  </cols>
  <sheetData>
    <row r="1" spans="1:5" ht="24.75">
      <c r="A1" s="91" t="s">
        <v>572</v>
      </c>
      <c r="B1" s="91"/>
      <c r="C1" s="91"/>
      <c r="D1" s="91"/>
      <c r="E1" s="91"/>
    </row>
    <row r="2" spans="1:5" ht="27.75">
      <c r="A2" s="96" t="s">
        <v>573</v>
      </c>
      <c r="B2" s="136"/>
      <c r="C2" s="136"/>
      <c r="D2" s="136"/>
      <c r="E2" s="136"/>
    </row>
    <row r="3" spans="1:5" ht="27.75">
      <c r="A3" s="96" t="s">
        <v>285</v>
      </c>
      <c r="B3" s="136"/>
      <c r="C3" s="136"/>
      <c r="D3" s="136"/>
      <c r="E3" s="136"/>
    </row>
    <row r="4" spans="1:5" ht="24.75">
      <c r="A4" s="97"/>
      <c r="B4" s="137"/>
      <c r="C4" s="97"/>
      <c r="D4" s="97"/>
      <c r="E4" s="155" t="s">
        <v>166</v>
      </c>
    </row>
    <row r="5" spans="1:5" ht="24.75">
      <c r="A5" s="167" t="s">
        <v>2</v>
      </c>
      <c r="B5" s="138"/>
      <c r="C5" s="139"/>
      <c r="D5" s="336" t="s">
        <v>75</v>
      </c>
      <c r="E5" s="337"/>
    </row>
    <row r="6" spans="1:5" ht="27.75">
      <c r="A6" s="171" t="s">
        <v>28</v>
      </c>
      <c r="B6" s="36" t="s">
        <v>3</v>
      </c>
      <c r="C6" s="338"/>
      <c r="D6" s="172" t="s">
        <v>4</v>
      </c>
      <c r="E6" s="172" t="s">
        <v>2</v>
      </c>
    </row>
    <row r="7" spans="1:5" ht="24.75">
      <c r="A7" s="173">
        <v>2018</v>
      </c>
      <c r="B7" s="142"/>
      <c r="C7" s="143"/>
      <c r="D7" s="175"/>
      <c r="E7" s="175"/>
    </row>
    <row r="8" spans="1:5" ht="24.75">
      <c r="A8" s="144"/>
      <c r="B8" s="145" t="s">
        <v>5</v>
      </c>
      <c r="C8" s="146" t="s">
        <v>168</v>
      </c>
      <c r="D8" s="144"/>
      <c r="E8" s="144"/>
    </row>
    <row r="9" spans="1:5" ht="24.75">
      <c r="A9" s="111">
        <v>306238</v>
      </c>
      <c r="B9" s="33"/>
      <c r="C9" s="147" t="s">
        <v>91</v>
      </c>
      <c r="D9" s="111">
        <v>306000</v>
      </c>
      <c r="E9" s="111">
        <v>306000</v>
      </c>
    </row>
    <row r="10" spans="1:5" ht="24.75">
      <c r="A10" s="111">
        <v>887319</v>
      </c>
      <c r="B10" s="33"/>
      <c r="C10" s="147" t="s">
        <v>354</v>
      </c>
      <c r="D10" s="111">
        <v>883000</v>
      </c>
      <c r="E10" s="111">
        <v>917210</v>
      </c>
    </row>
    <row r="11" spans="1:5" ht="24.75">
      <c r="A11" s="111">
        <v>44654</v>
      </c>
      <c r="B11" s="33"/>
      <c r="C11" s="147" t="s">
        <v>170</v>
      </c>
      <c r="D11" s="111">
        <v>48000</v>
      </c>
      <c r="E11" s="111">
        <v>39203</v>
      </c>
    </row>
    <row r="12" spans="1:5" ht="24.75">
      <c r="A12" s="111">
        <v>73271</v>
      </c>
      <c r="B12" s="33"/>
      <c r="C12" s="147" t="s">
        <v>169</v>
      </c>
      <c r="D12" s="111">
        <v>10000</v>
      </c>
      <c r="E12" s="111">
        <v>20036</v>
      </c>
    </row>
    <row r="13" spans="1:5" ht="24.75">
      <c r="A13" s="111">
        <v>26907</v>
      </c>
      <c r="B13" s="33"/>
      <c r="C13" s="147" t="s">
        <v>171</v>
      </c>
      <c r="D13" s="111">
        <v>34000</v>
      </c>
      <c r="E13" s="111">
        <v>22226</v>
      </c>
    </row>
    <row r="14" spans="1:5" ht="24.75">
      <c r="A14" s="111">
        <v>413709</v>
      </c>
      <c r="B14" s="33"/>
      <c r="C14" s="147" t="s">
        <v>95</v>
      </c>
      <c r="D14" s="111">
        <v>423000</v>
      </c>
      <c r="E14" s="111">
        <v>65191</v>
      </c>
    </row>
    <row r="15" spans="1:5" ht="24.75">
      <c r="A15" s="111">
        <v>646826</v>
      </c>
      <c r="B15" s="33"/>
      <c r="C15" s="147" t="s">
        <v>96</v>
      </c>
      <c r="D15" s="111">
        <v>134000</v>
      </c>
      <c r="E15" s="111">
        <v>1349500</v>
      </c>
    </row>
    <row r="16" spans="1:5" ht="24.75">
      <c r="A16" s="111">
        <v>15559</v>
      </c>
      <c r="B16" s="33"/>
      <c r="C16" s="148" t="s">
        <v>172</v>
      </c>
      <c r="D16" s="111">
        <v>15000</v>
      </c>
      <c r="E16" s="111">
        <v>10619</v>
      </c>
    </row>
    <row r="17" spans="1:5" ht="24.75">
      <c r="A17" s="128" t="s">
        <v>145</v>
      </c>
      <c r="B17" s="33"/>
      <c r="C17" s="147" t="s">
        <v>114</v>
      </c>
      <c r="D17" s="111">
        <v>4000</v>
      </c>
      <c r="E17" s="128">
        <v>2000</v>
      </c>
    </row>
    <row r="18" spans="1:5" ht="24.75">
      <c r="A18" s="128" t="s">
        <v>145</v>
      </c>
      <c r="B18" s="33"/>
      <c r="C18" s="147" t="s">
        <v>574</v>
      </c>
      <c r="D18" s="111">
        <v>222000</v>
      </c>
      <c r="E18" s="128">
        <v>370987</v>
      </c>
    </row>
    <row r="19" spans="1:5" ht="24.75">
      <c r="A19" s="111">
        <v>10271</v>
      </c>
      <c r="B19" s="33"/>
      <c r="C19" s="147" t="s">
        <v>128</v>
      </c>
      <c r="D19" s="111">
        <v>20000</v>
      </c>
      <c r="E19" s="111">
        <v>10271</v>
      </c>
    </row>
    <row r="20" spans="1:5" ht="24.75">
      <c r="A20" s="128" t="s">
        <v>145</v>
      </c>
      <c r="B20" s="33"/>
      <c r="C20" s="147" t="s">
        <v>136</v>
      </c>
      <c r="D20" s="111">
        <v>31000</v>
      </c>
      <c r="E20" s="128">
        <v>41960</v>
      </c>
    </row>
    <row r="21" spans="1:5" ht="24.75">
      <c r="A21" s="111">
        <v>17165</v>
      </c>
      <c r="B21" s="33"/>
      <c r="C21" s="147" t="s">
        <v>567</v>
      </c>
      <c r="D21" s="111">
        <v>3000</v>
      </c>
      <c r="E21" s="111">
        <v>20863</v>
      </c>
    </row>
    <row r="22" spans="1:5" ht="24.75">
      <c r="A22" s="339">
        <f>SUM(A9:A21)</f>
        <v>2441919</v>
      </c>
      <c r="B22" s="81"/>
      <c r="C22" s="150" t="s">
        <v>176</v>
      </c>
      <c r="D22" s="339">
        <f>SUM(D9:D21)</f>
        <v>2133000</v>
      </c>
      <c r="E22" s="339">
        <f>SUM(E9:E21)</f>
        <v>3176066</v>
      </c>
    </row>
    <row r="23" spans="1:5" ht="24.75">
      <c r="A23" s="149"/>
      <c r="B23" s="31" t="s">
        <v>7</v>
      </c>
      <c r="C23" s="146" t="s">
        <v>179</v>
      </c>
      <c r="D23" s="149"/>
      <c r="E23" s="149"/>
    </row>
    <row r="24" spans="1:5" ht="24.75">
      <c r="A24" s="111">
        <v>55166</v>
      </c>
      <c r="B24" s="33"/>
      <c r="C24" s="147" t="s">
        <v>97</v>
      </c>
      <c r="D24" s="111">
        <v>52000</v>
      </c>
      <c r="E24" s="111">
        <v>73496</v>
      </c>
    </row>
    <row r="25" spans="1:5" ht="24.75">
      <c r="A25" s="111">
        <v>42604</v>
      </c>
      <c r="B25" s="33"/>
      <c r="C25" s="147" t="s">
        <v>102</v>
      </c>
      <c r="D25" s="111">
        <v>23000</v>
      </c>
      <c r="E25" s="111">
        <v>41087</v>
      </c>
    </row>
    <row r="26" spans="1:5" ht="24.75">
      <c r="A26" s="111">
        <v>3081</v>
      </c>
      <c r="B26" s="33"/>
      <c r="C26" s="147" t="s">
        <v>112</v>
      </c>
      <c r="D26" s="111">
        <v>4000</v>
      </c>
      <c r="E26" s="111">
        <v>6579</v>
      </c>
    </row>
    <row r="27" spans="1:5" ht="24.75">
      <c r="A27" s="111">
        <v>10888</v>
      </c>
      <c r="B27" s="33"/>
      <c r="C27" s="147" t="s">
        <v>130</v>
      </c>
      <c r="D27" s="111">
        <v>11000</v>
      </c>
      <c r="E27" s="111">
        <v>150991</v>
      </c>
    </row>
    <row r="28" spans="1:5" ht="24.75">
      <c r="A28" s="111">
        <v>130830</v>
      </c>
      <c r="B28" s="33"/>
      <c r="C28" s="147" t="s">
        <v>358</v>
      </c>
      <c r="D28" s="111">
        <v>100000</v>
      </c>
      <c r="E28" s="111">
        <v>107075</v>
      </c>
    </row>
    <row r="29" spans="1:5" ht="24.75">
      <c r="A29" s="111">
        <v>12000</v>
      </c>
      <c r="B29" s="31"/>
      <c r="C29" s="147" t="s">
        <v>575</v>
      </c>
      <c r="D29" s="111">
        <v>12000</v>
      </c>
      <c r="E29" s="111">
        <v>12000</v>
      </c>
    </row>
    <row r="30" spans="1:5" ht="24.75">
      <c r="A30" s="339">
        <f>SUM(A24:A29)</f>
        <v>254569</v>
      </c>
      <c r="B30" s="81"/>
      <c r="C30" s="150" t="s">
        <v>184</v>
      </c>
      <c r="D30" s="339">
        <f>SUM(D24:D29)</f>
        <v>202000</v>
      </c>
      <c r="E30" s="339">
        <f>SUM(E24:E29)</f>
        <v>391228</v>
      </c>
    </row>
    <row r="31" spans="1:5" ht="24.75">
      <c r="A31" s="149"/>
      <c r="B31" s="31" t="s">
        <v>8</v>
      </c>
      <c r="C31" s="146" t="s">
        <v>187</v>
      </c>
      <c r="D31" s="149"/>
      <c r="E31" s="149"/>
    </row>
    <row r="32" spans="1:5" ht="24.75">
      <c r="A32" s="111">
        <v>2000</v>
      </c>
      <c r="B32" s="31"/>
      <c r="C32" s="147" t="s">
        <v>576</v>
      </c>
      <c r="D32" s="111">
        <v>2000</v>
      </c>
      <c r="E32" s="111">
        <v>2000</v>
      </c>
    </row>
    <row r="33" spans="1:5" ht="24.75">
      <c r="A33" s="128" t="s">
        <v>145</v>
      </c>
      <c r="B33" s="164"/>
      <c r="C33" s="147" t="s">
        <v>577</v>
      </c>
      <c r="D33" s="111">
        <v>2000</v>
      </c>
      <c r="E33" s="128" t="s">
        <v>145</v>
      </c>
    </row>
    <row r="34" spans="1:5" ht="24.75">
      <c r="A34" s="128" t="s">
        <v>145</v>
      </c>
      <c r="B34" s="164"/>
      <c r="C34" s="147" t="s">
        <v>188</v>
      </c>
      <c r="D34" s="111">
        <v>1000</v>
      </c>
      <c r="E34" s="128" t="s">
        <v>145</v>
      </c>
    </row>
    <row r="35" spans="1:5" ht="24.75">
      <c r="A35" s="111">
        <v>54969</v>
      </c>
      <c r="B35" s="164"/>
      <c r="C35" s="147" t="s">
        <v>189</v>
      </c>
      <c r="D35" s="111">
        <v>50000</v>
      </c>
      <c r="E35" s="111">
        <v>60319</v>
      </c>
    </row>
    <row r="36" spans="1:5" ht="24.75">
      <c r="A36" s="111">
        <v>1644785</v>
      </c>
      <c r="B36" s="33"/>
      <c r="C36" s="152" t="s">
        <v>104</v>
      </c>
      <c r="D36" s="111">
        <v>1879000</v>
      </c>
      <c r="E36" s="111">
        <v>1293471</v>
      </c>
    </row>
    <row r="37" spans="1:5" ht="24.75">
      <c r="A37" s="111">
        <v>1055362</v>
      </c>
      <c r="B37" s="33"/>
      <c r="C37" s="152" t="s">
        <v>116</v>
      </c>
      <c r="D37" s="111">
        <v>1540000</v>
      </c>
      <c r="E37" s="111">
        <v>690549</v>
      </c>
    </row>
    <row r="38" spans="1:5" ht="24.75">
      <c r="A38" s="111">
        <v>287895</v>
      </c>
      <c r="B38" s="33"/>
      <c r="C38" s="147" t="s">
        <v>191</v>
      </c>
      <c r="D38" s="111">
        <v>379000</v>
      </c>
      <c r="E38" s="111">
        <v>257929</v>
      </c>
    </row>
    <row r="39" spans="1:5" ht="24.75">
      <c r="A39" s="111">
        <v>30783</v>
      </c>
      <c r="B39" s="33"/>
      <c r="C39" s="147" t="s">
        <v>362</v>
      </c>
      <c r="D39" s="111">
        <v>11000</v>
      </c>
      <c r="E39" s="111">
        <v>5620</v>
      </c>
    </row>
    <row r="40" spans="1:5" ht="24.75">
      <c r="A40" s="111">
        <v>14000</v>
      </c>
      <c r="B40" s="33"/>
      <c r="C40" s="147" t="s">
        <v>363</v>
      </c>
      <c r="D40" s="111">
        <v>14000</v>
      </c>
      <c r="E40" s="111">
        <v>0</v>
      </c>
    </row>
    <row r="41" spans="1:5" ht="24.75">
      <c r="A41" s="111">
        <v>42158</v>
      </c>
      <c r="B41" s="33"/>
      <c r="C41" s="147" t="s">
        <v>133</v>
      </c>
      <c r="D41" s="111">
        <v>43000</v>
      </c>
      <c r="E41" s="111">
        <v>42453</v>
      </c>
    </row>
    <row r="42" spans="1:5" ht="24.75">
      <c r="A42" s="111">
        <v>5428</v>
      </c>
      <c r="B42" s="33"/>
      <c r="C42" s="147" t="s">
        <v>340</v>
      </c>
      <c r="D42" s="111">
        <v>163000</v>
      </c>
      <c r="E42" s="111">
        <v>12064</v>
      </c>
    </row>
    <row r="43" spans="1:5" ht="24.75">
      <c r="A43" s="111">
        <v>208093</v>
      </c>
      <c r="B43" s="33"/>
      <c r="C43" s="147" t="s">
        <v>195</v>
      </c>
      <c r="D43" s="111">
        <v>212000</v>
      </c>
      <c r="E43" s="111">
        <v>165164</v>
      </c>
    </row>
    <row r="44" spans="1:5" ht="24.75">
      <c r="A44" s="111">
        <v>10425</v>
      </c>
      <c r="B44" s="33"/>
      <c r="C44" s="147" t="s">
        <v>578</v>
      </c>
      <c r="D44" s="128">
        <v>0</v>
      </c>
      <c r="E44" s="111">
        <v>1375</v>
      </c>
    </row>
    <row r="45" spans="1:5" ht="24.75">
      <c r="A45" s="111"/>
      <c r="B45" s="33"/>
      <c r="C45" s="147" t="s">
        <v>569</v>
      </c>
      <c r="D45" s="128">
        <v>0</v>
      </c>
      <c r="E45" s="111">
        <v>5398</v>
      </c>
    </row>
    <row r="46" spans="1:5" ht="24.75">
      <c r="A46" s="340">
        <f>SUM(A32:A44)</f>
        <v>3355898</v>
      </c>
      <c r="B46" s="81"/>
      <c r="C46" s="11" t="s">
        <v>197</v>
      </c>
      <c r="D46" s="340">
        <f>SUM(D32:D45)</f>
        <v>4296000</v>
      </c>
      <c r="E46" s="340">
        <f>SUM(E32:E45)</f>
        <v>2536342</v>
      </c>
    </row>
    <row r="47" ht="12.75">
      <c r="C47" s="61" t="s">
        <v>579</v>
      </c>
    </row>
    <row r="54" spans="1:5" ht="24.75">
      <c r="A54" s="91" t="s">
        <v>580</v>
      </c>
      <c r="B54" s="91"/>
      <c r="C54" s="91"/>
      <c r="D54" s="91"/>
      <c r="E54" s="91"/>
    </row>
    <row r="55" spans="1:5" ht="27.75">
      <c r="A55" s="96" t="s">
        <v>573</v>
      </c>
      <c r="B55" s="341"/>
      <c r="C55" s="342"/>
      <c r="D55" s="343"/>
      <c r="E55" s="343"/>
    </row>
    <row r="56" spans="1:5" ht="27.75">
      <c r="A56" s="96" t="s">
        <v>285</v>
      </c>
      <c r="B56" s="136"/>
      <c r="C56" s="136"/>
      <c r="D56" s="136"/>
      <c r="E56" s="136"/>
    </row>
    <row r="57" spans="1:5" ht="24.75">
      <c r="A57" s="97"/>
      <c r="B57" s="137"/>
      <c r="C57" s="97"/>
      <c r="D57" s="97"/>
      <c r="E57" s="155" t="s">
        <v>166</v>
      </c>
    </row>
    <row r="58" spans="1:5" ht="24.75">
      <c r="A58" s="167" t="s">
        <v>2</v>
      </c>
      <c r="B58" s="138"/>
      <c r="C58" s="139"/>
      <c r="D58" s="336" t="s">
        <v>75</v>
      </c>
      <c r="E58" s="337"/>
    </row>
    <row r="59" spans="1:5" ht="27.75">
      <c r="A59" s="171" t="s">
        <v>28</v>
      </c>
      <c r="B59" s="36" t="s">
        <v>3</v>
      </c>
      <c r="C59" s="338"/>
      <c r="D59" s="172" t="s">
        <v>4</v>
      </c>
      <c r="E59" s="172" t="s">
        <v>2</v>
      </c>
    </row>
    <row r="60" spans="1:5" ht="24.75">
      <c r="A60" s="173">
        <v>2018</v>
      </c>
      <c r="B60" s="142"/>
      <c r="C60" s="143"/>
      <c r="D60" s="175"/>
      <c r="E60" s="175"/>
    </row>
    <row r="61" spans="1:5" ht="24.75">
      <c r="A61" s="144"/>
      <c r="B61" s="145" t="s">
        <v>9</v>
      </c>
      <c r="C61" s="146" t="s">
        <v>198</v>
      </c>
      <c r="D61" s="144"/>
      <c r="E61" s="144"/>
    </row>
    <row r="62" spans="1:5" ht="24.75">
      <c r="A62" s="111">
        <v>3756107</v>
      </c>
      <c r="B62" s="33"/>
      <c r="C62" s="147" t="s">
        <v>103</v>
      </c>
      <c r="D62" s="111">
        <v>2950000</v>
      </c>
      <c r="E62" s="111">
        <v>2001408</v>
      </c>
    </row>
    <row r="63" spans="1:5" ht="24.75">
      <c r="A63" s="339">
        <f>SUM(A61:A62)</f>
        <v>3756107</v>
      </c>
      <c r="B63" s="81"/>
      <c r="C63" s="150" t="s">
        <v>199</v>
      </c>
      <c r="D63" s="339">
        <f>SUM(D61:D62)</f>
        <v>2950000</v>
      </c>
      <c r="E63" s="339">
        <f>SUM(E61:E62)</f>
        <v>2001408</v>
      </c>
    </row>
    <row r="64" spans="1:5" ht="24.75">
      <c r="A64" s="149"/>
      <c r="B64" s="31" t="s">
        <v>10</v>
      </c>
      <c r="C64" s="146" t="s">
        <v>200</v>
      </c>
      <c r="D64" s="149"/>
      <c r="E64" s="149"/>
    </row>
    <row r="65" spans="1:5" ht="24.75">
      <c r="A65" s="111">
        <v>370768</v>
      </c>
      <c r="B65" s="33"/>
      <c r="C65" s="147" t="s">
        <v>105</v>
      </c>
      <c r="D65" s="111">
        <v>128000</v>
      </c>
      <c r="E65" s="111">
        <v>127077</v>
      </c>
    </row>
    <row r="66" spans="1:5" ht="24.75">
      <c r="A66" s="111"/>
      <c r="B66" s="33"/>
      <c r="C66" s="147" t="s">
        <v>115</v>
      </c>
      <c r="D66" s="111">
        <v>0</v>
      </c>
      <c r="E66" s="111">
        <v>17628</v>
      </c>
    </row>
    <row r="67" spans="1:5" ht="24.75">
      <c r="A67" s="111">
        <v>137316</v>
      </c>
      <c r="B67" s="33"/>
      <c r="C67" s="147" t="s">
        <v>581</v>
      </c>
      <c r="D67" s="111">
        <v>132000</v>
      </c>
      <c r="E67" s="111">
        <v>172138</v>
      </c>
    </row>
    <row r="68" spans="1:5" ht="24.75">
      <c r="A68" s="111">
        <v>11199</v>
      </c>
      <c r="B68" s="33"/>
      <c r="C68" s="147" t="s">
        <v>142</v>
      </c>
      <c r="D68" s="111">
        <v>16000</v>
      </c>
      <c r="E68" s="111">
        <v>3180</v>
      </c>
    </row>
    <row r="69" spans="1:5" ht="24.75">
      <c r="A69" s="340">
        <f>SUM(A65:A68)</f>
        <v>519283</v>
      </c>
      <c r="B69" s="81"/>
      <c r="C69" s="11" t="s">
        <v>202</v>
      </c>
      <c r="D69" s="340">
        <f>SUM(D65:D68)</f>
        <v>276000</v>
      </c>
      <c r="E69" s="340">
        <f>SUM(E65:E68)</f>
        <v>320023</v>
      </c>
    </row>
    <row r="70" spans="1:5" ht="24.75">
      <c r="A70" s="149"/>
      <c r="B70" s="31" t="s">
        <v>13</v>
      </c>
      <c r="C70" s="146" t="s">
        <v>203</v>
      </c>
      <c r="D70" s="149"/>
      <c r="E70" s="149"/>
    </row>
    <row r="71" spans="1:5" ht="24.75">
      <c r="A71" s="111">
        <v>79785</v>
      </c>
      <c r="B71" s="33"/>
      <c r="C71" s="147" t="s">
        <v>91</v>
      </c>
      <c r="D71" s="111">
        <v>80000</v>
      </c>
      <c r="E71" s="111">
        <v>29000</v>
      </c>
    </row>
    <row r="72" spans="1:5" ht="24.75">
      <c r="A72" s="111">
        <v>9906</v>
      </c>
      <c r="B72" s="33"/>
      <c r="C72" s="147" t="s">
        <v>205</v>
      </c>
      <c r="D72" s="128">
        <v>17000</v>
      </c>
      <c r="E72" s="111">
        <v>10014</v>
      </c>
    </row>
    <row r="73" spans="1:5" ht="24.75">
      <c r="A73" s="111">
        <v>27090</v>
      </c>
      <c r="B73" s="157"/>
      <c r="C73" s="147" t="s">
        <v>111</v>
      </c>
      <c r="D73" s="111">
        <v>27000</v>
      </c>
      <c r="E73" s="111">
        <v>117394</v>
      </c>
    </row>
    <row r="74" spans="1:5" ht="24.75">
      <c r="A74" s="111">
        <v>11595</v>
      </c>
      <c r="B74" s="157"/>
      <c r="C74" s="147" t="s">
        <v>582</v>
      </c>
      <c r="D74" s="111">
        <v>13000</v>
      </c>
      <c r="E74" s="111">
        <v>9226</v>
      </c>
    </row>
    <row r="75" spans="1:5" ht="24.75">
      <c r="A75" s="111">
        <v>75203</v>
      </c>
      <c r="B75" s="157"/>
      <c r="C75" s="147" t="s">
        <v>158</v>
      </c>
      <c r="D75" s="111">
        <v>931000</v>
      </c>
      <c r="E75" s="111">
        <v>0</v>
      </c>
    </row>
    <row r="76" spans="1:5" ht="24.75">
      <c r="A76" s="339">
        <f>SUM(A71:A75)</f>
        <v>203579</v>
      </c>
      <c r="B76" s="158"/>
      <c r="C76" s="150" t="s">
        <v>210</v>
      </c>
      <c r="D76" s="339">
        <f>SUM(D71:D75)</f>
        <v>1068000</v>
      </c>
      <c r="E76" s="339">
        <f>SUM(E71:E75)</f>
        <v>165634</v>
      </c>
    </row>
    <row r="77" spans="1:5" ht="24.75">
      <c r="A77" s="149"/>
      <c r="B77" s="31" t="s">
        <v>30</v>
      </c>
      <c r="C77" s="344" t="s">
        <v>583</v>
      </c>
      <c r="D77" s="149"/>
      <c r="E77" s="149"/>
    </row>
    <row r="78" spans="1:5" ht="24.75">
      <c r="A78" s="111">
        <v>6054</v>
      </c>
      <c r="B78" s="31"/>
      <c r="C78" s="147" t="s">
        <v>584</v>
      </c>
      <c r="D78" s="111">
        <v>6000</v>
      </c>
      <c r="E78" s="111">
        <v>6000</v>
      </c>
    </row>
    <row r="79" spans="1:5" ht="24.75">
      <c r="A79" s="111">
        <v>18141</v>
      </c>
      <c r="B79" s="33"/>
      <c r="C79" s="147" t="s">
        <v>213</v>
      </c>
      <c r="D79" s="111">
        <v>18000</v>
      </c>
      <c r="E79" s="111">
        <v>35146</v>
      </c>
    </row>
    <row r="80" spans="1:5" ht="24.75">
      <c r="A80" s="128" t="s">
        <v>145</v>
      </c>
      <c r="B80" s="33"/>
      <c r="C80" s="147" t="s">
        <v>215</v>
      </c>
      <c r="D80" s="111">
        <v>3000</v>
      </c>
      <c r="E80" s="128" t="s">
        <v>145</v>
      </c>
    </row>
    <row r="81" spans="1:5" ht="24.75">
      <c r="A81" s="111">
        <v>13003</v>
      </c>
      <c r="B81" s="33"/>
      <c r="C81" s="147" t="s">
        <v>216</v>
      </c>
      <c r="D81" s="111">
        <v>25000</v>
      </c>
      <c r="E81" s="111">
        <v>21397</v>
      </c>
    </row>
    <row r="82" spans="1:5" ht="24.75">
      <c r="A82" s="111">
        <v>171587</v>
      </c>
      <c r="B82" s="33"/>
      <c r="C82" s="147" t="s">
        <v>192</v>
      </c>
      <c r="D82" s="111">
        <v>178000</v>
      </c>
      <c r="E82" s="111">
        <v>160413</v>
      </c>
    </row>
    <row r="83" spans="1:5" ht="24.75">
      <c r="A83" s="111">
        <v>33707</v>
      </c>
      <c r="B83" s="33"/>
      <c r="C83" s="147" t="s">
        <v>131</v>
      </c>
      <c r="D83" s="111">
        <v>41000</v>
      </c>
      <c r="E83" s="111">
        <v>20000</v>
      </c>
    </row>
    <row r="84" spans="1:5" ht="24.75">
      <c r="A84" s="111">
        <v>49861</v>
      </c>
      <c r="B84" s="33"/>
      <c r="C84" s="147" t="s">
        <v>585</v>
      </c>
      <c r="D84" s="111">
        <v>59000</v>
      </c>
      <c r="E84" s="111">
        <v>59000</v>
      </c>
    </row>
    <row r="85" spans="1:5" ht="24.75">
      <c r="A85" s="111">
        <v>45973</v>
      </c>
      <c r="B85" s="33"/>
      <c r="C85" s="147" t="s">
        <v>381</v>
      </c>
      <c r="D85" s="111">
        <v>79000</v>
      </c>
      <c r="E85" s="111">
        <v>82447</v>
      </c>
    </row>
    <row r="86" spans="1:5" ht="24.75">
      <c r="A86" s="339">
        <f>SUM(A78:A85)</f>
        <v>338326</v>
      </c>
      <c r="B86" s="81"/>
      <c r="C86" s="150" t="s">
        <v>219</v>
      </c>
      <c r="D86" s="339">
        <f>SUM(D78:D85)</f>
        <v>409000</v>
      </c>
      <c r="E86" s="339">
        <f>SUM(E78:E85)</f>
        <v>384403</v>
      </c>
    </row>
    <row r="87" spans="1:5" ht="24.75">
      <c r="A87" s="149"/>
      <c r="B87" s="31" t="s">
        <v>14</v>
      </c>
      <c r="C87" s="146" t="s">
        <v>220</v>
      </c>
      <c r="D87" s="149"/>
      <c r="E87" s="149"/>
    </row>
    <row r="88" spans="1:5" ht="24.75">
      <c r="A88" s="111">
        <v>0</v>
      </c>
      <c r="B88" s="33"/>
      <c r="C88" s="147" t="s">
        <v>100</v>
      </c>
      <c r="D88" s="111">
        <v>1000</v>
      </c>
      <c r="E88" s="128" t="s">
        <v>145</v>
      </c>
    </row>
    <row r="89" spans="1:5" ht="24.75">
      <c r="A89" s="340">
        <f>SUM(A88:A88)</f>
        <v>0</v>
      </c>
      <c r="B89" s="81"/>
      <c r="C89" s="11" t="s">
        <v>222</v>
      </c>
      <c r="D89" s="340">
        <f>SUM(D88:D88)</f>
        <v>1000</v>
      </c>
      <c r="E89" s="340">
        <f>SUM(E88:E88)</f>
        <v>0</v>
      </c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284" t="s">
        <v>586</v>
      </c>
      <c r="D91" s="1"/>
      <c r="E91" s="1"/>
    </row>
    <row r="92" ht="12.75">
      <c r="C92" s="61"/>
    </row>
    <row r="98" spans="1:5" ht="24.75">
      <c r="A98" s="91" t="s">
        <v>580</v>
      </c>
      <c r="B98" s="91"/>
      <c r="C98" s="91"/>
      <c r="D98" s="91"/>
      <c r="E98" s="91"/>
    </row>
    <row r="99" spans="1:5" ht="27.75">
      <c r="A99" s="96" t="s">
        <v>573</v>
      </c>
      <c r="B99" s="341"/>
      <c r="C99" s="342"/>
      <c r="D99" s="343"/>
      <c r="E99" s="343"/>
    </row>
    <row r="100" spans="1:5" ht="27.75">
      <c r="A100" s="96" t="s">
        <v>285</v>
      </c>
      <c r="B100" s="136"/>
      <c r="C100" s="136"/>
      <c r="D100" s="136"/>
      <c r="E100" s="136"/>
    </row>
    <row r="101" spans="1:5" ht="24.75">
      <c r="A101" s="97"/>
      <c r="B101" s="137"/>
      <c r="C101" s="97"/>
      <c r="D101" s="97"/>
      <c r="E101" s="155" t="s">
        <v>166</v>
      </c>
    </row>
    <row r="102" spans="1:5" ht="24.75">
      <c r="A102" s="167" t="s">
        <v>2</v>
      </c>
      <c r="B102" s="138"/>
      <c r="C102" s="139"/>
      <c r="D102" s="336" t="s">
        <v>75</v>
      </c>
      <c r="E102" s="337"/>
    </row>
    <row r="103" spans="1:5" ht="27.75">
      <c r="A103" s="171" t="s">
        <v>28</v>
      </c>
      <c r="B103" s="36" t="s">
        <v>3</v>
      </c>
      <c r="C103" s="141"/>
      <c r="D103" s="172" t="s">
        <v>4</v>
      </c>
      <c r="E103" s="172" t="s">
        <v>2</v>
      </c>
    </row>
    <row r="104" spans="1:5" ht="24.75">
      <c r="A104" s="173">
        <v>2018</v>
      </c>
      <c r="B104" s="142"/>
      <c r="C104" s="137"/>
      <c r="D104" s="175"/>
      <c r="E104" s="175"/>
    </row>
    <row r="105" spans="1:5" ht="24.75">
      <c r="A105" s="149"/>
      <c r="B105" s="145" t="s">
        <v>15</v>
      </c>
      <c r="C105" s="146" t="s">
        <v>223</v>
      </c>
      <c r="D105" s="149"/>
      <c r="E105" s="149"/>
    </row>
    <row r="106" spans="1:5" ht="24.75">
      <c r="A106" s="111">
        <v>14200</v>
      </c>
      <c r="B106" s="145"/>
      <c r="C106" s="147" t="s">
        <v>587</v>
      </c>
      <c r="D106" s="111">
        <v>14000</v>
      </c>
      <c r="E106" s="111">
        <v>14000</v>
      </c>
    </row>
    <row r="107" spans="1:5" ht="24.75">
      <c r="A107" s="111">
        <v>70784</v>
      </c>
      <c r="B107" s="33"/>
      <c r="C107" s="147" t="s">
        <v>101</v>
      </c>
      <c r="D107" s="111">
        <v>16000</v>
      </c>
      <c r="E107" s="111">
        <v>54535</v>
      </c>
    </row>
    <row r="108" spans="1:5" ht="24.75">
      <c r="A108" s="340">
        <f>SUM(A106:A107)</f>
        <v>84984</v>
      </c>
      <c r="B108" s="81"/>
      <c r="C108" s="345" t="s">
        <v>225</v>
      </c>
      <c r="D108" s="340">
        <f>SUM(D106:D107)</f>
        <v>30000</v>
      </c>
      <c r="E108" s="340">
        <f>SUM(E106:E107)</f>
        <v>68535</v>
      </c>
    </row>
    <row r="109" spans="1:5" ht="24.75">
      <c r="A109" s="301"/>
      <c r="B109" s="31" t="s">
        <v>18</v>
      </c>
      <c r="C109" s="163" t="s">
        <v>226</v>
      </c>
      <c r="D109" s="301"/>
      <c r="E109" s="301"/>
    </row>
    <row r="110" spans="1:5" ht="24.75">
      <c r="A110" s="111">
        <f>71132+2467</f>
        <v>73599</v>
      </c>
      <c r="B110" s="31"/>
      <c r="C110" s="147" t="s">
        <v>588</v>
      </c>
      <c r="D110" s="111">
        <v>74000</v>
      </c>
      <c r="E110" s="111">
        <v>125419</v>
      </c>
    </row>
    <row r="111" spans="1:5" ht="24.75">
      <c r="A111" s="307">
        <v>17091</v>
      </c>
      <c r="B111" s="1"/>
      <c r="C111" s="147" t="s">
        <v>146</v>
      </c>
      <c r="D111" s="346">
        <v>11000</v>
      </c>
      <c r="E111" s="307">
        <v>84467</v>
      </c>
    </row>
    <row r="112" spans="1:5" ht="24.75">
      <c r="A112" s="111">
        <f>SUM(A110:A111)</f>
        <v>90690</v>
      </c>
      <c r="B112" s="81"/>
      <c r="C112" s="11" t="s">
        <v>229</v>
      </c>
      <c r="D112" s="111">
        <f>SUM(D110:D111)</f>
        <v>85000</v>
      </c>
      <c r="E112" s="111">
        <f>SUM(E110:E111)</f>
        <v>209886</v>
      </c>
    </row>
    <row r="113" spans="1:5" ht="24.75">
      <c r="A113" s="149"/>
      <c r="B113" s="31" t="s">
        <v>19</v>
      </c>
      <c r="C113" s="146" t="s">
        <v>230</v>
      </c>
      <c r="D113" s="149"/>
      <c r="E113" s="149"/>
    </row>
    <row r="114" spans="1:5" ht="24.75">
      <c r="A114" s="347"/>
      <c r="B114" s="31"/>
      <c r="C114" s="148" t="s">
        <v>589</v>
      </c>
      <c r="D114" s="347"/>
      <c r="E114" s="347"/>
    </row>
    <row r="115" spans="1:5" ht="24.75">
      <c r="A115" s="111">
        <v>500</v>
      </c>
      <c r="B115" s="348"/>
      <c r="C115" s="148" t="s">
        <v>590</v>
      </c>
      <c r="D115" s="128">
        <v>17000</v>
      </c>
      <c r="E115" s="111">
        <v>17000</v>
      </c>
    </row>
    <row r="116" spans="1:5" ht="24.75">
      <c r="A116" s="111">
        <v>16000</v>
      </c>
      <c r="B116" s="348"/>
      <c r="C116" s="148" t="s">
        <v>393</v>
      </c>
      <c r="D116" s="111">
        <v>0</v>
      </c>
      <c r="E116" s="111">
        <v>0</v>
      </c>
    </row>
    <row r="117" spans="1:5" ht="24.75">
      <c r="A117" s="111">
        <v>45425</v>
      </c>
      <c r="B117" s="33"/>
      <c r="C117" s="147" t="s">
        <v>99</v>
      </c>
      <c r="D117" s="111">
        <v>19000</v>
      </c>
      <c r="E117" s="111">
        <v>54100</v>
      </c>
    </row>
    <row r="118" spans="1:5" ht="24.75">
      <c r="A118" s="111">
        <v>64180</v>
      </c>
      <c r="B118" s="33"/>
      <c r="C118" s="147" t="s">
        <v>395</v>
      </c>
      <c r="D118" s="111">
        <v>63000</v>
      </c>
      <c r="E118" s="111">
        <v>221</v>
      </c>
    </row>
    <row r="119" spans="1:5" ht="24.75">
      <c r="A119" s="111">
        <v>9237</v>
      </c>
      <c r="B119" s="33"/>
      <c r="C119" s="147" t="s">
        <v>591</v>
      </c>
      <c r="D119" s="111">
        <v>9000</v>
      </c>
      <c r="E119" s="111">
        <v>13226</v>
      </c>
    </row>
    <row r="120" spans="1:5" ht="24.75">
      <c r="A120" s="111">
        <v>22410</v>
      </c>
      <c r="B120" s="33"/>
      <c r="C120" s="147" t="s">
        <v>396</v>
      </c>
      <c r="D120" s="111">
        <v>24000</v>
      </c>
      <c r="E120" s="111">
        <v>46361</v>
      </c>
    </row>
    <row r="121" spans="1:5" ht="24.75">
      <c r="A121" s="339">
        <f>SUM(A115:A120)</f>
        <v>157752</v>
      </c>
      <c r="B121" s="59"/>
      <c r="C121" s="150" t="s">
        <v>232</v>
      </c>
      <c r="D121" s="339">
        <f>SUM(D115:D120)</f>
        <v>132000</v>
      </c>
      <c r="E121" s="339">
        <f>SUM(E115:E120)</f>
        <v>130908</v>
      </c>
    </row>
    <row r="122" spans="1:5" ht="24.75">
      <c r="A122" s="340">
        <f>SUM(A22+A30+A46+A63+A69+A76+A86+A89+A108+A112+A121)</f>
        <v>11203107</v>
      </c>
      <c r="B122" s="81"/>
      <c r="C122" s="345" t="s">
        <v>238</v>
      </c>
      <c r="D122" s="340">
        <f>SUM(D22+D30+D46+D63+D69+D76+D86+D89+D108+D112+D121)</f>
        <v>11582000</v>
      </c>
      <c r="E122" s="340">
        <f>SUM(E22+E30+E46+E63+E69+E76+E86+E89+E108+E112+E121)</f>
        <v>9384433</v>
      </c>
    </row>
    <row r="123" spans="1:5" ht="23.25">
      <c r="A123" s="295"/>
      <c r="B123" s="295"/>
      <c r="C123" s="295"/>
      <c r="D123" s="295"/>
      <c r="E123" s="295"/>
    </row>
    <row r="124" spans="1:5" ht="23.25">
      <c r="A124" s="349"/>
      <c r="B124" s="349"/>
      <c r="C124" s="349"/>
      <c r="D124" s="349"/>
      <c r="E124" s="349"/>
    </row>
    <row r="125" spans="1:5" ht="23.25">
      <c r="A125" s="349"/>
      <c r="B125" s="349"/>
      <c r="C125" s="349"/>
      <c r="D125" s="349"/>
      <c r="E125" s="349"/>
    </row>
    <row r="126" spans="1:5" ht="23.25">
      <c r="A126" s="349"/>
      <c r="B126" s="349"/>
      <c r="C126" s="349"/>
      <c r="D126" s="349"/>
      <c r="E126" s="349"/>
    </row>
    <row r="128" ht="12.75">
      <c r="C128" s="61" t="s">
        <v>592</v>
      </c>
    </row>
  </sheetData>
  <sheetProtection/>
  <mergeCells count="13">
    <mergeCell ref="A126:E126"/>
    <mergeCell ref="A98:E98"/>
    <mergeCell ref="D103:D104"/>
    <mergeCell ref="E103:E104"/>
    <mergeCell ref="A123:E123"/>
    <mergeCell ref="A124:E124"/>
    <mergeCell ref="A125:E125"/>
    <mergeCell ref="A1:E1"/>
    <mergeCell ref="D6:D7"/>
    <mergeCell ref="E6:E7"/>
    <mergeCell ref="A54:E54"/>
    <mergeCell ref="D59:D60"/>
    <mergeCell ref="E59:E6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rightToLeft="1" zoomScalePageLayoutView="0" workbookViewId="0" topLeftCell="A1">
      <selection activeCell="D1" sqref="D1"/>
    </sheetView>
  </sheetViews>
  <sheetFormatPr defaultColWidth="9.140625" defaultRowHeight="12.75"/>
  <cols>
    <col min="1" max="1" width="13.57421875" style="0" bestFit="1" customWidth="1"/>
    <col min="2" max="2" width="28.8515625" style="0" bestFit="1" customWidth="1"/>
    <col min="3" max="4" width="13.57421875" style="0" bestFit="1" customWidth="1"/>
  </cols>
  <sheetData>
    <row r="1" spans="1:4" ht="12.75">
      <c r="A1" s="350"/>
      <c r="B1" s="350"/>
      <c r="C1" s="350"/>
      <c r="D1" s="350"/>
    </row>
    <row r="2" spans="1:4" ht="24.75">
      <c r="A2" s="351" t="s">
        <v>593</v>
      </c>
      <c r="B2" s="351"/>
      <c r="C2" s="351"/>
      <c r="D2" s="351"/>
    </row>
    <row r="3" spans="1:4" ht="27.75">
      <c r="A3" s="199" t="s">
        <v>594</v>
      </c>
      <c r="B3" s="201"/>
      <c r="C3" s="201"/>
      <c r="D3" s="201"/>
    </row>
    <row r="4" spans="1:4" ht="27.75">
      <c r="A4" s="199" t="s">
        <v>304</v>
      </c>
      <c r="B4" s="201"/>
      <c r="C4" s="201"/>
      <c r="D4" s="201"/>
    </row>
    <row r="5" spans="1:4" ht="24.75">
      <c r="A5" s="352"/>
      <c r="B5" s="352"/>
      <c r="C5" s="352"/>
      <c r="D5" s="353" t="s">
        <v>166</v>
      </c>
    </row>
    <row r="6" spans="1:4" ht="24.75">
      <c r="A6" s="354" t="s">
        <v>167</v>
      </c>
      <c r="B6" s="355"/>
      <c r="C6" s="356" t="s">
        <v>75</v>
      </c>
      <c r="D6" s="209"/>
    </row>
    <row r="7" spans="1:4" ht="27.75">
      <c r="A7" s="357" t="s">
        <v>28</v>
      </c>
      <c r="B7" s="358" t="s">
        <v>3</v>
      </c>
      <c r="C7" s="172" t="s">
        <v>4</v>
      </c>
      <c r="D7" s="172" t="s">
        <v>2</v>
      </c>
    </row>
    <row r="8" spans="1:4" ht="24.75">
      <c r="A8" s="359">
        <v>2018</v>
      </c>
      <c r="B8" s="360"/>
      <c r="C8" s="175"/>
      <c r="D8" s="175"/>
    </row>
    <row r="9" spans="1:4" ht="24.75">
      <c r="A9" s="361"/>
      <c r="B9" s="362" t="s">
        <v>595</v>
      </c>
      <c r="C9" s="363"/>
      <c r="D9" s="361"/>
    </row>
    <row r="10" spans="1:4" ht="24.75">
      <c r="A10" s="364"/>
      <c r="B10" s="302" t="s">
        <v>596</v>
      </c>
      <c r="C10" s="303"/>
      <c r="D10" s="301"/>
    </row>
    <row r="11" spans="1:4" ht="24.75">
      <c r="A11" s="111">
        <v>2571485</v>
      </c>
      <c r="B11" s="57" t="s">
        <v>597</v>
      </c>
      <c r="C11" s="113">
        <v>2711656</v>
      </c>
      <c r="D11" s="111">
        <v>2918225</v>
      </c>
    </row>
    <row r="12" spans="1:4" ht="24.75">
      <c r="A12" s="111">
        <v>837984</v>
      </c>
      <c r="B12" s="365" t="s">
        <v>598</v>
      </c>
      <c r="C12" s="113">
        <v>977577</v>
      </c>
      <c r="D12" s="111">
        <v>975967</v>
      </c>
    </row>
    <row r="13" spans="1:4" ht="24.75">
      <c r="A13" s="111">
        <v>1569242</v>
      </c>
      <c r="B13" s="57" t="s">
        <v>599</v>
      </c>
      <c r="C13" s="113">
        <v>2100604</v>
      </c>
      <c r="D13" s="111">
        <v>1342391</v>
      </c>
    </row>
    <row r="14" spans="1:4" ht="24.75">
      <c r="A14" s="111">
        <v>1969641</v>
      </c>
      <c r="B14" s="57" t="s">
        <v>600</v>
      </c>
      <c r="C14" s="113">
        <v>1404351</v>
      </c>
      <c r="D14" s="111">
        <v>1080428</v>
      </c>
    </row>
    <row r="15" spans="1:4" ht="24.75">
      <c r="A15" s="366">
        <f>SUM(A11:A14)</f>
        <v>6948352</v>
      </c>
      <c r="B15" s="253" t="s">
        <v>601</v>
      </c>
      <c r="C15" s="367">
        <f>SUM(C11:C14)</f>
        <v>7194188</v>
      </c>
      <c r="D15" s="366">
        <f>SUM(D11:D14)</f>
        <v>6317011</v>
      </c>
    </row>
    <row r="16" spans="1:4" ht="24.75">
      <c r="A16" s="368"/>
      <c r="B16" s="362" t="s">
        <v>602</v>
      </c>
      <c r="C16" s="369"/>
      <c r="D16" s="368"/>
    </row>
    <row r="17" spans="1:4" ht="24.75">
      <c r="A17" s="370">
        <v>961548</v>
      </c>
      <c r="B17" s="252" t="s">
        <v>603</v>
      </c>
      <c r="C17" s="371">
        <v>426403</v>
      </c>
      <c r="D17" s="370">
        <v>1056215</v>
      </c>
    </row>
    <row r="18" spans="1:4" ht="24.75">
      <c r="A18" s="370">
        <v>64</v>
      </c>
      <c r="B18" s="252" t="s">
        <v>604</v>
      </c>
      <c r="C18" s="371">
        <v>64</v>
      </c>
      <c r="D18" s="370">
        <v>585</v>
      </c>
    </row>
    <row r="19" spans="1:4" ht="24.75">
      <c r="A19" s="372">
        <f>SUM(A17:A18)</f>
        <v>961612</v>
      </c>
      <c r="B19" s="249" t="s">
        <v>605</v>
      </c>
      <c r="C19" s="373">
        <f>SUM(C17:C18)</f>
        <v>426467</v>
      </c>
      <c r="D19" s="372">
        <f>SUM(D17:D18)</f>
        <v>1056800</v>
      </c>
    </row>
    <row r="20" spans="1:4" ht="24.75">
      <c r="A20" s="111"/>
      <c r="B20" s="302" t="s">
        <v>606</v>
      </c>
      <c r="C20" s="113"/>
      <c r="D20" s="111"/>
    </row>
    <row r="21" spans="1:4" ht="24.75">
      <c r="A21" s="111">
        <v>325628</v>
      </c>
      <c r="B21" s="57" t="s">
        <v>607</v>
      </c>
      <c r="C21" s="113">
        <v>344649</v>
      </c>
      <c r="D21" s="111">
        <v>297235</v>
      </c>
    </row>
    <row r="22" spans="1:4" ht="24.75">
      <c r="A22" s="111">
        <v>2608773</v>
      </c>
      <c r="B22" s="57" t="s">
        <v>608</v>
      </c>
      <c r="C22" s="113">
        <v>3105267</v>
      </c>
      <c r="D22" s="111">
        <v>1347615</v>
      </c>
    </row>
    <row r="23" spans="1:4" ht="24.75">
      <c r="A23" s="366">
        <f>SUM(A21:A22)</f>
        <v>2934401</v>
      </c>
      <c r="B23" s="249" t="s">
        <v>609</v>
      </c>
      <c r="C23" s="367">
        <f>SUM(C21:C22)</f>
        <v>3449916</v>
      </c>
      <c r="D23" s="366">
        <f>SUM(D21:D22)</f>
        <v>1644850</v>
      </c>
    </row>
    <row r="24" spans="1:4" ht="24.75">
      <c r="A24" s="149"/>
      <c r="B24" s="374" t="s">
        <v>610</v>
      </c>
      <c r="C24" s="110"/>
      <c r="D24" s="149"/>
    </row>
    <row r="25" spans="1:4" ht="24.75">
      <c r="A25" s="111">
        <v>358743</v>
      </c>
      <c r="B25" s="57" t="s">
        <v>611</v>
      </c>
      <c r="C25" s="113">
        <v>511429</v>
      </c>
      <c r="D25" s="111">
        <v>365772</v>
      </c>
    </row>
    <row r="26" spans="1:4" ht="24.75">
      <c r="A26" s="366">
        <f>SUM(A25)</f>
        <v>358743</v>
      </c>
      <c r="B26" s="253" t="s">
        <v>612</v>
      </c>
      <c r="C26" s="367">
        <f>SUM(C25)</f>
        <v>511429</v>
      </c>
      <c r="D26" s="366">
        <f>SUM(D25)</f>
        <v>365772</v>
      </c>
    </row>
    <row r="27" spans="1:4" ht="24.75">
      <c r="A27" s="372">
        <f>SUM(A15+A19+A23+A26)</f>
        <v>11203108</v>
      </c>
      <c r="B27" s="249" t="s">
        <v>238</v>
      </c>
      <c r="C27" s="373">
        <f>SUM(C15+C19+C23+C26)</f>
        <v>11582000</v>
      </c>
      <c r="D27" s="372">
        <f>SUM(D15+D19+D23+D26)</f>
        <v>9384433</v>
      </c>
    </row>
    <row r="28" spans="1:4" ht="23.25">
      <c r="A28" s="375"/>
      <c r="B28" s="352"/>
      <c r="C28" s="352"/>
      <c r="D28" s="376"/>
    </row>
    <row r="29" spans="1:4" ht="23.25">
      <c r="A29" s="377"/>
      <c r="B29" s="352"/>
      <c r="C29" s="352"/>
      <c r="D29" s="376"/>
    </row>
    <row r="30" spans="1:4" ht="23.25">
      <c r="A30" s="377"/>
      <c r="B30" s="352"/>
      <c r="C30" s="352"/>
      <c r="D30" s="376"/>
    </row>
    <row r="31" spans="1:4" ht="23.25">
      <c r="A31" s="377"/>
      <c r="B31" s="352"/>
      <c r="C31" s="352"/>
      <c r="D31" s="376"/>
    </row>
    <row r="32" spans="1:4" ht="23.25">
      <c r="A32" s="378"/>
      <c r="B32" s="61" t="s">
        <v>613</v>
      </c>
      <c r="C32" s="352"/>
      <c r="D32" s="379"/>
    </row>
  </sheetData>
  <sheetProtection/>
  <mergeCells count="3">
    <mergeCell ref="A2:D2"/>
    <mergeCell ref="C7:C8"/>
    <mergeCell ref="D7:D8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D85"/>
  <sheetViews>
    <sheetView rightToLeft="1" zoomScalePageLayoutView="0" workbookViewId="0" topLeftCell="A1">
      <selection activeCell="A1" sqref="A1:D85"/>
    </sheetView>
  </sheetViews>
  <sheetFormatPr defaultColWidth="9.140625" defaultRowHeight="12.75"/>
  <cols>
    <col min="1" max="1" width="14.28125" style="0" bestFit="1" customWidth="1"/>
    <col min="2" max="2" width="45.421875" style="0" bestFit="1" customWidth="1"/>
    <col min="3" max="3" width="15.421875" style="0" bestFit="1" customWidth="1"/>
    <col min="4" max="4" width="14.28125" style="0" bestFit="1" customWidth="1"/>
  </cols>
  <sheetData>
    <row r="2" spans="1:4" ht="24.75">
      <c r="A2" s="91" t="s">
        <v>614</v>
      </c>
      <c r="B2" s="91"/>
      <c r="C2" s="91"/>
      <c r="D2" s="91"/>
    </row>
    <row r="3" spans="1:4" ht="27.75">
      <c r="A3" s="96" t="s">
        <v>615</v>
      </c>
      <c r="B3" s="95"/>
      <c r="C3" s="95"/>
      <c r="D3" s="95"/>
    </row>
    <row r="4" spans="1:4" ht="27.75">
      <c r="A4" s="380" t="s">
        <v>616</v>
      </c>
      <c r="B4" s="380"/>
      <c r="C4" s="380"/>
      <c r="D4" s="380"/>
    </row>
    <row r="5" spans="1:4" ht="27.75">
      <c r="A5" s="96" t="s">
        <v>562</v>
      </c>
      <c r="B5" s="95"/>
      <c r="C5" s="95"/>
      <c r="D5" s="95"/>
    </row>
    <row r="6" spans="1:4" ht="24.75">
      <c r="A6" s="97"/>
      <c r="B6" s="97"/>
      <c r="C6" s="97"/>
      <c r="D6" s="155" t="s">
        <v>166</v>
      </c>
    </row>
    <row r="7" spans="1:4" ht="24.75">
      <c r="A7" s="167" t="s">
        <v>2</v>
      </c>
      <c r="B7" s="100"/>
      <c r="C7" s="169" t="s">
        <v>75</v>
      </c>
      <c r="D7" s="45"/>
    </row>
    <row r="8" spans="1:4" ht="27.75">
      <c r="A8" s="171" t="s">
        <v>28</v>
      </c>
      <c r="B8" s="103" t="s">
        <v>3</v>
      </c>
      <c r="C8" s="172" t="s">
        <v>4</v>
      </c>
      <c r="D8" s="172" t="s">
        <v>2</v>
      </c>
    </row>
    <row r="9" spans="1:4" ht="24.75">
      <c r="A9" s="173" t="s">
        <v>557</v>
      </c>
      <c r="B9" s="106"/>
      <c r="C9" s="175"/>
      <c r="D9" s="175"/>
    </row>
    <row r="10" spans="1:4" ht="24.75">
      <c r="A10" s="108">
        <v>103044038</v>
      </c>
      <c r="B10" s="268" t="s">
        <v>91</v>
      </c>
      <c r="C10" s="269">
        <v>436828550</v>
      </c>
      <c r="D10" s="108">
        <v>108441547</v>
      </c>
    </row>
    <row r="11" spans="1:4" ht="24.75">
      <c r="A11" s="114">
        <v>69999856</v>
      </c>
      <c r="B11" s="115" t="s">
        <v>321</v>
      </c>
      <c r="C11" s="113">
        <v>324023302</v>
      </c>
      <c r="D11" s="116">
        <v>99999416</v>
      </c>
    </row>
    <row r="12" spans="1:4" ht="24.75">
      <c r="A12" s="114">
        <v>1607047</v>
      </c>
      <c r="B12" s="115" t="s">
        <v>93</v>
      </c>
      <c r="C12" s="113">
        <v>6783462</v>
      </c>
      <c r="D12" s="116">
        <v>2383399</v>
      </c>
    </row>
    <row r="13" spans="1:4" ht="24.75">
      <c r="A13" s="114">
        <v>127843</v>
      </c>
      <c r="B13" s="115" t="s">
        <v>322</v>
      </c>
      <c r="C13" s="116">
        <v>1659223</v>
      </c>
      <c r="D13" s="114">
        <v>91295</v>
      </c>
    </row>
    <row r="14" spans="1:4" ht="24.75">
      <c r="A14" s="128" t="s">
        <v>183</v>
      </c>
      <c r="B14" s="115" t="s">
        <v>94</v>
      </c>
      <c r="C14" s="116">
        <v>476467</v>
      </c>
      <c r="D14" s="128" t="s">
        <v>183</v>
      </c>
    </row>
    <row r="15" spans="1:4" ht="24.75">
      <c r="A15" s="114">
        <v>2546744</v>
      </c>
      <c r="B15" s="115" t="s">
        <v>95</v>
      </c>
      <c r="C15" s="116">
        <v>3349256</v>
      </c>
      <c r="D15" s="114">
        <v>1353780</v>
      </c>
    </row>
    <row r="16" spans="1:4" ht="24.75">
      <c r="A16" s="114">
        <v>3999857</v>
      </c>
      <c r="B16" s="115" t="s">
        <v>96</v>
      </c>
      <c r="C16" s="116">
        <v>70076340</v>
      </c>
      <c r="D16" s="114">
        <v>15243623</v>
      </c>
    </row>
    <row r="17" spans="1:4" ht="24.75">
      <c r="A17" s="114">
        <v>1615229</v>
      </c>
      <c r="B17" s="115" t="s">
        <v>97</v>
      </c>
      <c r="C17" s="116">
        <v>10584595</v>
      </c>
      <c r="D17" s="114">
        <v>1116098</v>
      </c>
    </row>
    <row r="18" spans="1:4" ht="24.75">
      <c r="A18" s="114">
        <v>101402</v>
      </c>
      <c r="B18" s="115" t="s">
        <v>98</v>
      </c>
      <c r="C18" s="116">
        <v>10654554</v>
      </c>
      <c r="D18" s="114">
        <v>99744</v>
      </c>
    </row>
    <row r="19" spans="1:4" ht="24.75">
      <c r="A19" s="114">
        <v>667577</v>
      </c>
      <c r="B19" s="115" t="s">
        <v>99</v>
      </c>
      <c r="C19" s="116">
        <v>2953490</v>
      </c>
      <c r="D19" s="114">
        <v>689181</v>
      </c>
    </row>
    <row r="20" spans="1:4" ht="24.75">
      <c r="A20" s="114">
        <v>129991</v>
      </c>
      <c r="B20" s="115" t="s">
        <v>100</v>
      </c>
      <c r="C20" s="116">
        <v>4535541</v>
      </c>
      <c r="D20" s="114">
        <v>64677</v>
      </c>
    </row>
    <row r="21" spans="1:4" ht="24.75">
      <c r="A21" s="114">
        <v>20027342</v>
      </c>
      <c r="B21" s="115" t="s">
        <v>101</v>
      </c>
      <c r="C21" s="116">
        <v>111521489</v>
      </c>
      <c r="D21" s="114">
        <v>8860511</v>
      </c>
    </row>
    <row r="22" spans="1:4" ht="24.75">
      <c r="A22" s="114">
        <v>1999821</v>
      </c>
      <c r="B22" s="115" t="s">
        <v>102</v>
      </c>
      <c r="C22" s="116">
        <v>7645356</v>
      </c>
      <c r="D22" s="114">
        <v>1410251</v>
      </c>
    </row>
    <row r="23" spans="1:4" ht="24.75">
      <c r="A23" s="114">
        <v>25526022</v>
      </c>
      <c r="B23" s="115" t="s">
        <v>103</v>
      </c>
      <c r="C23" s="116">
        <v>377627292</v>
      </c>
      <c r="D23" s="114">
        <v>21643566</v>
      </c>
    </row>
    <row r="24" spans="1:4" ht="24.75">
      <c r="A24" s="114">
        <v>39995677</v>
      </c>
      <c r="B24" s="115" t="s">
        <v>104</v>
      </c>
      <c r="C24" s="116">
        <v>106292794</v>
      </c>
      <c r="D24" s="114">
        <v>23367725</v>
      </c>
    </row>
    <row r="25" spans="1:4" ht="24.75">
      <c r="A25" s="114">
        <v>1417684</v>
      </c>
      <c r="B25" s="115" t="s">
        <v>369</v>
      </c>
      <c r="C25" s="116">
        <v>31727177</v>
      </c>
      <c r="D25" s="114">
        <v>1498740</v>
      </c>
    </row>
    <row r="26" spans="1:4" ht="24.75">
      <c r="A26" s="114">
        <v>2199958</v>
      </c>
      <c r="B26" s="115" t="s">
        <v>215</v>
      </c>
      <c r="C26" s="116">
        <v>108649983</v>
      </c>
      <c r="D26" s="114">
        <v>2371954</v>
      </c>
    </row>
    <row r="27" spans="1:4" ht="24.75">
      <c r="A27" s="114">
        <v>373833712</v>
      </c>
      <c r="B27" s="115" t="s">
        <v>558</v>
      </c>
      <c r="C27" s="116">
        <v>1981084541</v>
      </c>
      <c r="D27" s="114">
        <v>440943848</v>
      </c>
    </row>
    <row r="28" spans="1:4" ht="24.75">
      <c r="A28" s="114">
        <v>121244849</v>
      </c>
      <c r="B28" s="115" t="s">
        <v>559</v>
      </c>
      <c r="C28" s="113">
        <v>267990264</v>
      </c>
      <c r="D28" s="114">
        <v>93856361</v>
      </c>
    </row>
    <row r="29" spans="1:4" ht="24.75">
      <c r="A29" s="114">
        <v>48492621</v>
      </c>
      <c r="B29" s="115" t="s">
        <v>617</v>
      </c>
      <c r="C29" s="116">
        <v>205439329</v>
      </c>
      <c r="D29" s="114">
        <v>26456666</v>
      </c>
    </row>
    <row r="30" spans="1:4" ht="24.75">
      <c r="A30" s="128" t="s">
        <v>183</v>
      </c>
      <c r="B30" s="115" t="s">
        <v>110</v>
      </c>
      <c r="C30" s="116">
        <v>1501</v>
      </c>
      <c r="D30" s="128" t="s">
        <v>183</v>
      </c>
    </row>
    <row r="31" spans="1:4" ht="24.75">
      <c r="A31" s="114">
        <v>33450010</v>
      </c>
      <c r="B31" s="115" t="s">
        <v>111</v>
      </c>
      <c r="C31" s="116">
        <v>86856461</v>
      </c>
      <c r="D31" s="114">
        <v>24128840</v>
      </c>
    </row>
    <row r="32" spans="1:4" ht="24.75">
      <c r="A32" s="114">
        <v>128201</v>
      </c>
      <c r="B32" s="115" t="s">
        <v>112</v>
      </c>
      <c r="C32" s="116">
        <v>156455</v>
      </c>
      <c r="D32" s="114">
        <v>28080</v>
      </c>
    </row>
    <row r="33" spans="1:4" ht="24.75">
      <c r="A33" s="128" t="s">
        <v>183</v>
      </c>
      <c r="B33" s="115" t="s">
        <v>172</v>
      </c>
      <c r="C33" s="116">
        <v>319155</v>
      </c>
      <c r="D33" s="128" t="s">
        <v>183</v>
      </c>
    </row>
    <row r="34" spans="1:4" ht="24.75">
      <c r="A34" s="128" t="s">
        <v>183</v>
      </c>
      <c r="B34" s="115" t="s">
        <v>114</v>
      </c>
      <c r="C34" s="116">
        <v>182918</v>
      </c>
      <c r="D34" s="128" t="s">
        <v>183</v>
      </c>
    </row>
    <row r="35" spans="1:4" ht="24.75">
      <c r="A35" s="114">
        <v>243334</v>
      </c>
      <c r="B35" s="115" t="s">
        <v>115</v>
      </c>
      <c r="C35" s="116">
        <v>2669387</v>
      </c>
      <c r="D35" s="114">
        <v>225600</v>
      </c>
    </row>
    <row r="36" spans="1:4" ht="24.75">
      <c r="A36" s="114">
        <v>7055022</v>
      </c>
      <c r="B36" s="115" t="s">
        <v>116</v>
      </c>
      <c r="C36" s="116">
        <v>53396295</v>
      </c>
      <c r="D36" s="114">
        <v>3896246</v>
      </c>
    </row>
    <row r="37" spans="1:4" ht="24.75">
      <c r="A37" s="114">
        <v>66014</v>
      </c>
      <c r="B37" s="115" t="s">
        <v>618</v>
      </c>
      <c r="C37" s="113">
        <v>0</v>
      </c>
      <c r="D37" s="114">
        <v>0</v>
      </c>
    </row>
    <row r="38" spans="1:4" ht="24.75">
      <c r="A38" s="119">
        <v>5823950</v>
      </c>
      <c r="B38" s="270" t="s">
        <v>228</v>
      </c>
      <c r="C38" s="271">
        <v>0</v>
      </c>
      <c r="D38" s="119">
        <v>0</v>
      </c>
    </row>
    <row r="40" ht="12.75">
      <c r="B40" s="154" t="s">
        <v>619</v>
      </c>
    </row>
    <row r="41" ht="12.75">
      <c r="B41" s="1"/>
    </row>
    <row r="43" spans="1:4" ht="24.75">
      <c r="A43" s="91" t="s">
        <v>620</v>
      </c>
      <c r="B43" s="91"/>
      <c r="C43" s="91"/>
      <c r="D43" s="91"/>
    </row>
    <row r="44" spans="1:4" ht="27.75">
      <c r="A44" s="380" t="s">
        <v>615</v>
      </c>
      <c r="B44" s="380"/>
      <c r="C44" s="380"/>
      <c r="D44" s="380"/>
    </row>
    <row r="45" spans="1:4" ht="27.75">
      <c r="A45" s="380" t="s">
        <v>616</v>
      </c>
      <c r="B45" s="380"/>
      <c r="C45" s="380"/>
      <c r="D45" s="380"/>
    </row>
    <row r="46" spans="1:4" ht="27.75">
      <c r="A46" s="96" t="s">
        <v>562</v>
      </c>
      <c r="B46" s="332"/>
      <c r="C46" s="332"/>
      <c r="D46" s="332"/>
    </row>
    <row r="47" spans="1:4" ht="24.75">
      <c r="A47" s="97"/>
      <c r="B47" s="97"/>
      <c r="C47" s="97"/>
      <c r="D47" s="155" t="s">
        <v>166</v>
      </c>
    </row>
    <row r="48" spans="1:4" ht="24.75">
      <c r="A48" s="167" t="s">
        <v>2</v>
      </c>
      <c r="B48" s="100"/>
      <c r="C48" s="169" t="s">
        <v>75</v>
      </c>
      <c r="D48" s="45"/>
    </row>
    <row r="49" spans="1:4" ht="27.75">
      <c r="A49" s="171" t="s">
        <v>28</v>
      </c>
      <c r="B49" s="103" t="s">
        <v>3</v>
      </c>
      <c r="C49" s="172" t="s">
        <v>4</v>
      </c>
      <c r="D49" s="172" t="s">
        <v>2</v>
      </c>
    </row>
    <row r="50" spans="1:4" ht="24.75">
      <c r="A50" s="333">
        <v>2018</v>
      </c>
      <c r="B50" s="127"/>
      <c r="C50" s="175"/>
      <c r="D50" s="175"/>
    </row>
    <row r="51" spans="1:4" ht="24.75">
      <c r="A51" s="114">
        <v>495074</v>
      </c>
      <c r="B51" s="115" t="s">
        <v>621</v>
      </c>
      <c r="C51" s="113">
        <v>0</v>
      </c>
      <c r="D51" s="114">
        <v>0</v>
      </c>
    </row>
    <row r="52" spans="1:4" ht="24.75">
      <c r="A52" s="114">
        <v>23011</v>
      </c>
      <c r="B52" s="115" t="s">
        <v>382</v>
      </c>
      <c r="C52" s="113">
        <v>0</v>
      </c>
      <c r="D52" s="114">
        <v>0</v>
      </c>
    </row>
    <row r="53" spans="1:4" ht="24.75">
      <c r="A53" s="114">
        <v>15208687</v>
      </c>
      <c r="B53" s="115" t="s">
        <v>622</v>
      </c>
      <c r="C53" s="113">
        <v>97153090</v>
      </c>
      <c r="D53" s="114">
        <v>23229247</v>
      </c>
    </row>
    <row r="54" spans="1:4" ht="24.75">
      <c r="A54" s="114">
        <v>8261227</v>
      </c>
      <c r="B54" s="115" t="s">
        <v>119</v>
      </c>
      <c r="C54" s="116">
        <v>39237520</v>
      </c>
      <c r="D54" s="114">
        <v>5999989</v>
      </c>
    </row>
    <row r="55" spans="1:4" ht="24.75">
      <c r="A55" s="128" t="s">
        <v>183</v>
      </c>
      <c r="B55" s="115" t="s">
        <v>120</v>
      </c>
      <c r="C55" s="113">
        <v>753120</v>
      </c>
      <c r="D55" s="128" t="s">
        <v>183</v>
      </c>
    </row>
    <row r="56" spans="1:4" ht="24.75">
      <c r="A56" s="114">
        <v>129146411</v>
      </c>
      <c r="B56" s="115" t="s">
        <v>191</v>
      </c>
      <c r="C56" s="116">
        <v>254208488</v>
      </c>
      <c r="D56" s="114">
        <v>131307133</v>
      </c>
    </row>
    <row r="57" spans="1:4" ht="24.75">
      <c r="A57" s="114">
        <v>13251890</v>
      </c>
      <c r="B57" s="115" t="s">
        <v>623</v>
      </c>
      <c r="C57" s="113">
        <v>46519050</v>
      </c>
      <c r="D57" s="114">
        <v>12416285</v>
      </c>
    </row>
    <row r="58" spans="1:4" ht="24.75">
      <c r="A58" s="114">
        <v>3600121</v>
      </c>
      <c r="B58" s="115" t="s">
        <v>564</v>
      </c>
      <c r="C58" s="113">
        <v>30690000</v>
      </c>
      <c r="D58" s="114">
        <v>4416479</v>
      </c>
    </row>
    <row r="59" spans="1:4" ht="24.75">
      <c r="A59" s="128" t="s">
        <v>183</v>
      </c>
      <c r="B59" s="115" t="s">
        <v>128</v>
      </c>
      <c r="C59" s="113">
        <v>38198</v>
      </c>
      <c r="D59" s="128" t="s">
        <v>183</v>
      </c>
    </row>
    <row r="60" spans="1:4" ht="24.75">
      <c r="A60" s="114">
        <v>400000</v>
      </c>
      <c r="B60" s="115" t="s">
        <v>129</v>
      </c>
      <c r="C60" s="113">
        <v>2807789</v>
      </c>
      <c r="D60" s="114">
        <v>2459751</v>
      </c>
    </row>
    <row r="61" spans="1:4" ht="24.75">
      <c r="A61" s="111">
        <v>290217</v>
      </c>
      <c r="B61" s="115" t="s">
        <v>180</v>
      </c>
      <c r="C61" s="113">
        <v>15183426</v>
      </c>
      <c r="D61" s="113">
        <v>399554</v>
      </c>
    </row>
    <row r="62" spans="1:4" ht="24.75">
      <c r="A62" s="114">
        <v>872820</v>
      </c>
      <c r="B62" s="115" t="s">
        <v>131</v>
      </c>
      <c r="C62" s="113">
        <v>3984337</v>
      </c>
      <c r="D62" s="116">
        <v>326112</v>
      </c>
    </row>
    <row r="63" spans="1:4" ht="24.75">
      <c r="A63" s="114">
        <v>10126397</v>
      </c>
      <c r="B63" s="115" t="s">
        <v>132</v>
      </c>
      <c r="C63" s="113">
        <v>68347312</v>
      </c>
      <c r="D63" s="116">
        <v>10073885</v>
      </c>
    </row>
    <row r="64" spans="1:4" ht="24.75">
      <c r="A64" s="114">
        <v>6301181</v>
      </c>
      <c r="B64" s="115" t="s">
        <v>133</v>
      </c>
      <c r="C64" s="113">
        <v>41486866</v>
      </c>
      <c r="D64" s="116">
        <v>7227914</v>
      </c>
    </row>
    <row r="65" spans="1:4" ht="24.75">
      <c r="A65" s="111">
        <v>93750</v>
      </c>
      <c r="B65" s="115" t="s">
        <v>340</v>
      </c>
      <c r="C65" s="113">
        <v>21158971</v>
      </c>
      <c r="D65" s="113">
        <v>0</v>
      </c>
    </row>
    <row r="66" spans="1:4" ht="24.75">
      <c r="A66" s="111">
        <v>9099283</v>
      </c>
      <c r="B66" s="115" t="s">
        <v>135</v>
      </c>
      <c r="C66" s="113">
        <v>51582545</v>
      </c>
      <c r="D66" s="113">
        <v>2120695</v>
      </c>
    </row>
    <row r="67" spans="1:4" ht="24.75">
      <c r="A67" s="111">
        <v>754056</v>
      </c>
      <c r="B67" s="115" t="s">
        <v>136</v>
      </c>
      <c r="C67" s="113">
        <v>6624395</v>
      </c>
      <c r="D67" s="113">
        <v>1523096</v>
      </c>
    </row>
    <row r="68" spans="1:4" ht="24.75">
      <c r="A68" s="111">
        <v>499990</v>
      </c>
      <c r="B68" s="115" t="s">
        <v>137</v>
      </c>
      <c r="C68" s="113">
        <v>14084586</v>
      </c>
      <c r="D68" s="113">
        <v>1000000</v>
      </c>
    </row>
    <row r="69" spans="1:4" ht="24.75">
      <c r="A69" s="111">
        <v>79289529</v>
      </c>
      <c r="B69" s="115" t="s">
        <v>209</v>
      </c>
      <c r="C69" s="113">
        <v>531193004</v>
      </c>
      <c r="D69" s="113">
        <v>64994530</v>
      </c>
    </row>
    <row r="70" spans="1:4" ht="24.75">
      <c r="A70" s="111"/>
      <c r="B70" s="115" t="s">
        <v>139</v>
      </c>
      <c r="C70" s="113">
        <v>367000</v>
      </c>
      <c r="D70" s="113"/>
    </row>
    <row r="71" spans="1:4" ht="24.75">
      <c r="A71" s="111">
        <v>3690990</v>
      </c>
      <c r="B71" s="115" t="s">
        <v>140</v>
      </c>
      <c r="C71" s="113">
        <v>17948884</v>
      </c>
      <c r="D71" s="113">
        <v>3207265</v>
      </c>
    </row>
    <row r="72" spans="1:4" ht="24.75">
      <c r="A72" s="111">
        <v>22288</v>
      </c>
      <c r="B72" s="115" t="s">
        <v>141</v>
      </c>
      <c r="C72" s="113">
        <v>48954</v>
      </c>
      <c r="D72" s="113">
        <v>22079</v>
      </c>
    </row>
    <row r="73" spans="1:4" ht="24.75">
      <c r="A73" s="111">
        <v>40000000</v>
      </c>
      <c r="B73" s="115" t="s">
        <v>341</v>
      </c>
      <c r="C73" s="113">
        <v>616548171</v>
      </c>
      <c r="D73" s="113">
        <v>150401337</v>
      </c>
    </row>
    <row r="74" spans="1:4" ht="24.75">
      <c r="A74" s="111"/>
      <c r="B74" s="115" t="s">
        <v>624</v>
      </c>
      <c r="C74" s="113">
        <v>59015916</v>
      </c>
      <c r="D74" s="113"/>
    </row>
    <row r="75" spans="1:4" ht="24.75">
      <c r="A75" s="111"/>
      <c r="B75" s="115" t="s">
        <v>625</v>
      </c>
      <c r="C75" s="113">
        <v>-5033442902</v>
      </c>
      <c r="D75" s="113"/>
    </row>
    <row r="76" spans="1:4" ht="24.75">
      <c r="A76" s="111">
        <v>800000</v>
      </c>
      <c r="B76" s="115" t="s">
        <v>626</v>
      </c>
      <c r="C76" s="113">
        <v>30835473</v>
      </c>
      <c r="D76" s="113">
        <v>1000000</v>
      </c>
    </row>
    <row r="77" spans="1:4" ht="24.75">
      <c r="A77" s="111">
        <v>729646</v>
      </c>
      <c r="B77" s="115" t="s">
        <v>569</v>
      </c>
      <c r="C77" s="113">
        <v>2526699</v>
      </c>
      <c r="D77" s="113">
        <v>0</v>
      </c>
    </row>
    <row r="78" spans="1:4" ht="24.75">
      <c r="A78" s="111">
        <v>986180</v>
      </c>
      <c r="B78" s="115" t="s">
        <v>146</v>
      </c>
      <c r="C78" s="113">
        <v>11071934</v>
      </c>
      <c r="D78" s="113">
        <v>999704</v>
      </c>
    </row>
    <row r="79" spans="1:4" ht="24.75">
      <c r="A79" s="111">
        <v>395516</v>
      </c>
      <c r="B79" s="115" t="s">
        <v>149</v>
      </c>
      <c r="C79" s="113">
        <v>226625</v>
      </c>
      <c r="D79" s="113">
        <v>166358</v>
      </c>
    </row>
    <row r="80" spans="1:4" ht="24.75">
      <c r="A80" s="111">
        <v>3499930</v>
      </c>
      <c r="B80" s="115" t="s">
        <v>150</v>
      </c>
      <c r="C80" s="113">
        <v>3152367</v>
      </c>
      <c r="D80" s="113">
        <v>3498931</v>
      </c>
    </row>
    <row r="81" spans="1:4" ht="24.75">
      <c r="A81" s="111"/>
      <c r="B81" s="115" t="s">
        <v>627</v>
      </c>
      <c r="C81" s="113">
        <v>22605600</v>
      </c>
      <c r="D81" s="113">
        <v>11993864</v>
      </c>
    </row>
    <row r="82" spans="1:4" ht="24.75">
      <c r="A82" s="111">
        <v>6691995</v>
      </c>
      <c r="B82" s="115" t="s">
        <v>628</v>
      </c>
      <c r="C82" s="113">
        <v>30557405</v>
      </c>
      <c r="D82" s="113">
        <v>7923528</v>
      </c>
    </row>
    <row r="83" spans="1:4" ht="24.75">
      <c r="A83" s="133">
        <f>SUM(A10:A38,A51:A82)</f>
        <v>1199873990</v>
      </c>
      <c r="B83" s="196" t="s">
        <v>570</v>
      </c>
      <c r="C83" s="135">
        <f>SUM(C10:C34,C35:C82)</f>
        <v>1200000000</v>
      </c>
      <c r="D83" s="135">
        <f>SUM(D10:D34,D35:D82)</f>
        <v>1324878884</v>
      </c>
    </row>
    <row r="84" spans="1:4" ht="24.75">
      <c r="A84" s="132" t="s">
        <v>183</v>
      </c>
      <c r="B84" s="134" t="s">
        <v>629</v>
      </c>
      <c r="C84" s="135">
        <v>1200000000</v>
      </c>
      <c r="D84" s="132" t="s">
        <v>183</v>
      </c>
    </row>
    <row r="85" spans="1:4" ht="12.75">
      <c r="A85" s="381" t="s">
        <v>630</v>
      </c>
      <c r="B85" s="381"/>
      <c r="C85" s="381"/>
      <c r="D85" s="381"/>
    </row>
  </sheetData>
  <sheetProtection/>
  <mergeCells count="10">
    <mergeCell ref="A45:D45"/>
    <mergeCell ref="C49:C50"/>
    <mergeCell ref="D49:D50"/>
    <mergeCell ref="A85:D85"/>
    <mergeCell ref="A2:D2"/>
    <mergeCell ref="A4:D4"/>
    <mergeCell ref="C8:C9"/>
    <mergeCell ref="D8:D9"/>
    <mergeCell ref="A43:D43"/>
    <mergeCell ref="A44:D4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137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14.28125" style="0" bestFit="1" customWidth="1"/>
    <col min="2" max="2" width="4.28125" style="0" customWidth="1"/>
    <col min="3" max="3" width="53.7109375" style="0" bestFit="1" customWidth="1"/>
    <col min="4" max="4" width="15.421875" style="0" bestFit="1" customWidth="1"/>
    <col min="5" max="5" width="14.28125" style="0" bestFit="1" customWidth="1"/>
  </cols>
  <sheetData>
    <row r="2" spans="1:5" ht="24.75">
      <c r="A2" s="84"/>
      <c r="B2" s="84"/>
      <c r="C2" s="84" t="s">
        <v>631</v>
      </c>
      <c r="D2" s="84"/>
      <c r="E2" s="84"/>
    </row>
    <row r="3" spans="1:5" ht="27.75">
      <c r="A3" s="96" t="s">
        <v>615</v>
      </c>
      <c r="B3" s="136"/>
      <c r="C3" s="136"/>
      <c r="D3" s="136"/>
      <c r="E3" s="136"/>
    </row>
    <row r="4" spans="1:5" ht="27.75">
      <c r="A4" s="380" t="s">
        <v>632</v>
      </c>
      <c r="B4" s="380"/>
      <c r="C4" s="380"/>
      <c r="D4" s="380"/>
      <c r="E4" s="380"/>
    </row>
    <row r="5" spans="1:5" ht="27.75">
      <c r="A5" s="96" t="s">
        <v>285</v>
      </c>
      <c r="B5" s="136"/>
      <c r="C5" s="136"/>
      <c r="D5" s="136"/>
      <c r="E5" s="136"/>
    </row>
    <row r="6" spans="1:5" ht="24.75">
      <c r="A6" s="97"/>
      <c r="B6" s="137"/>
      <c r="C6" s="97"/>
      <c r="D6" s="97"/>
      <c r="E6" s="155" t="s">
        <v>166</v>
      </c>
    </row>
    <row r="7" spans="1:5" ht="24.75">
      <c r="A7" s="167" t="s">
        <v>2</v>
      </c>
      <c r="B7" s="138"/>
      <c r="C7" s="139"/>
      <c r="D7" s="336" t="s">
        <v>75</v>
      </c>
      <c r="E7" s="337"/>
    </row>
    <row r="8" spans="1:5" ht="27.75">
      <c r="A8" s="171" t="s">
        <v>28</v>
      </c>
      <c r="B8" s="36" t="s">
        <v>3</v>
      </c>
      <c r="C8" s="382"/>
      <c r="D8" s="172" t="s">
        <v>352</v>
      </c>
      <c r="E8" s="172" t="s">
        <v>2</v>
      </c>
    </row>
    <row r="9" spans="1:5" ht="24.75">
      <c r="A9" s="173">
        <v>2018</v>
      </c>
      <c r="B9" s="142"/>
      <c r="C9" s="143"/>
      <c r="D9" s="175"/>
      <c r="E9" s="175"/>
    </row>
    <row r="10" spans="1:5" ht="24.75">
      <c r="A10" s="383"/>
      <c r="B10" s="145" t="s">
        <v>5</v>
      </c>
      <c r="C10" s="146" t="s">
        <v>168</v>
      </c>
      <c r="D10" s="383"/>
      <c r="E10" s="383"/>
    </row>
    <row r="11" spans="1:5" ht="24.75">
      <c r="A11" s="111">
        <v>39814153</v>
      </c>
      <c r="B11" s="33"/>
      <c r="C11" s="147" t="s">
        <v>91</v>
      </c>
      <c r="D11" s="111">
        <v>149266082</v>
      </c>
      <c r="E11" s="111">
        <v>39189588</v>
      </c>
    </row>
    <row r="12" spans="1:5" ht="24.75">
      <c r="A12" s="111">
        <v>69999856</v>
      </c>
      <c r="B12" s="33"/>
      <c r="C12" s="147" t="s">
        <v>321</v>
      </c>
      <c r="D12" s="111">
        <v>324023302</v>
      </c>
      <c r="E12" s="111">
        <v>99999416</v>
      </c>
    </row>
    <row r="13" spans="1:5" ht="24.75">
      <c r="A13" s="111">
        <v>1607047</v>
      </c>
      <c r="B13" s="33"/>
      <c r="C13" s="147" t="s">
        <v>93</v>
      </c>
      <c r="D13" s="111">
        <v>6783462</v>
      </c>
      <c r="E13" s="111">
        <v>2383399</v>
      </c>
    </row>
    <row r="14" spans="1:5" ht="24.75">
      <c r="A14" s="111">
        <v>127843</v>
      </c>
      <c r="B14" s="33"/>
      <c r="C14" s="147" t="s">
        <v>322</v>
      </c>
      <c r="D14" s="111">
        <v>1659223</v>
      </c>
      <c r="E14" s="111">
        <v>91296</v>
      </c>
    </row>
    <row r="15" spans="1:5" ht="24.75">
      <c r="A15" s="128" t="s">
        <v>633</v>
      </c>
      <c r="B15" s="33"/>
      <c r="C15" s="147" t="s">
        <v>94</v>
      </c>
      <c r="D15" s="111">
        <v>476467</v>
      </c>
      <c r="E15" s="128" t="s">
        <v>633</v>
      </c>
    </row>
    <row r="16" spans="1:5" ht="24.75">
      <c r="A16" s="111">
        <v>2546744</v>
      </c>
      <c r="B16" s="33"/>
      <c r="C16" s="147" t="s">
        <v>95</v>
      </c>
      <c r="D16" s="111">
        <v>3349256</v>
      </c>
      <c r="E16" s="111">
        <v>1353780</v>
      </c>
    </row>
    <row r="17" spans="1:5" ht="24.75">
      <c r="A17" s="111">
        <v>3999857</v>
      </c>
      <c r="B17" s="33"/>
      <c r="C17" s="147" t="s">
        <v>96</v>
      </c>
      <c r="D17" s="111">
        <v>70076340</v>
      </c>
      <c r="E17" s="111">
        <v>15243623</v>
      </c>
    </row>
    <row r="18" spans="1:5" ht="24.75">
      <c r="A18" s="128" t="s">
        <v>633</v>
      </c>
      <c r="B18" s="33"/>
      <c r="C18" s="147" t="s">
        <v>110</v>
      </c>
      <c r="D18" s="111">
        <v>1501</v>
      </c>
      <c r="E18" s="128" t="s">
        <v>633</v>
      </c>
    </row>
    <row r="19" spans="1:5" ht="24.75">
      <c r="A19" s="128" t="s">
        <v>633</v>
      </c>
      <c r="B19" s="33"/>
      <c r="C19" s="147" t="s">
        <v>113</v>
      </c>
      <c r="D19" s="111">
        <v>319155</v>
      </c>
      <c r="E19" s="128" t="s">
        <v>633</v>
      </c>
    </row>
    <row r="20" spans="1:5" ht="24.75">
      <c r="A20" s="128" t="s">
        <v>633</v>
      </c>
      <c r="B20" s="33"/>
      <c r="C20" s="147" t="s">
        <v>114</v>
      </c>
      <c r="D20" s="111">
        <v>182918</v>
      </c>
      <c r="E20" s="128" t="s">
        <v>633</v>
      </c>
    </row>
    <row r="21" spans="1:5" ht="24.75">
      <c r="A21" s="128" t="s">
        <v>633</v>
      </c>
      <c r="B21" s="33"/>
      <c r="C21" s="147" t="s">
        <v>128</v>
      </c>
      <c r="D21" s="111">
        <v>38198</v>
      </c>
      <c r="E21" s="128" t="s">
        <v>633</v>
      </c>
    </row>
    <row r="22" spans="1:5" ht="24.75">
      <c r="A22" s="111">
        <v>400000</v>
      </c>
      <c r="B22" s="33"/>
      <c r="C22" s="147" t="s">
        <v>129</v>
      </c>
      <c r="D22" s="111">
        <v>2807789</v>
      </c>
      <c r="E22" s="111">
        <v>2459751</v>
      </c>
    </row>
    <row r="23" spans="1:5" ht="24.75">
      <c r="A23" s="111">
        <v>754056</v>
      </c>
      <c r="B23" s="33"/>
      <c r="C23" s="147" t="s">
        <v>136</v>
      </c>
      <c r="D23" s="111">
        <v>6624395</v>
      </c>
      <c r="E23" s="111">
        <v>1523096</v>
      </c>
    </row>
    <row r="24" spans="1:5" ht="24.75">
      <c r="A24" s="111"/>
      <c r="B24" s="33"/>
      <c r="C24" s="147" t="s">
        <v>567</v>
      </c>
      <c r="D24" s="111">
        <v>367000</v>
      </c>
      <c r="E24" s="111"/>
    </row>
    <row r="25" spans="1:5" ht="24.75">
      <c r="A25" s="128" t="s">
        <v>633</v>
      </c>
      <c r="B25" s="33"/>
      <c r="C25" s="147" t="s">
        <v>634</v>
      </c>
      <c r="D25" s="111">
        <v>59015916</v>
      </c>
      <c r="E25" s="128" t="s">
        <v>633</v>
      </c>
    </row>
    <row r="26" spans="1:5" ht="24.75">
      <c r="A26" s="339">
        <f>SUM(A11:A25)</f>
        <v>119249556</v>
      </c>
      <c r="B26" s="81"/>
      <c r="C26" s="384" t="s">
        <v>176</v>
      </c>
      <c r="D26" s="339">
        <f>SUM(D11:D25)</f>
        <v>624991004</v>
      </c>
      <c r="E26" s="339">
        <f>SUM(E11:E25)</f>
        <v>162243949</v>
      </c>
    </row>
    <row r="27" spans="1:5" ht="24.75">
      <c r="A27" s="149"/>
      <c r="B27" s="31" t="s">
        <v>7</v>
      </c>
      <c r="C27" s="146" t="s">
        <v>635</v>
      </c>
      <c r="D27" s="149"/>
      <c r="E27" s="149"/>
    </row>
    <row r="28" spans="1:5" ht="24.75">
      <c r="A28" s="111">
        <v>1615229</v>
      </c>
      <c r="B28" s="33"/>
      <c r="C28" s="147" t="s">
        <v>97</v>
      </c>
      <c r="D28" s="111">
        <v>10584595</v>
      </c>
      <c r="E28" s="111">
        <v>1116098</v>
      </c>
    </row>
    <row r="29" spans="1:5" ht="24.75">
      <c r="A29" s="111">
        <v>1999821</v>
      </c>
      <c r="B29" s="33"/>
      <c r="C29" s="147" t="s">
        <v>102</v>
      </c>
      <c r="D29" s="111">
        <v>7645356</v>
      </c>
      <c r="E29" s="111">
        <v>1410251</v>
      </c>
    </row>
    <row r="30" spans="1:5" ht="24.75">
      <c r="A30" s="111">
        <v>128201</v>
      </c>
      <c r="B30" s="33"/>
      <c r="C30" s="147" t="s">
        <v>112</v>
      </c>
      <c r="D30" s="111">
        <v>156455</v>
      </c>
      <c r="E30" s="111">
        <v>28080</v>
      </c>
    </row>
    <row r="31" spans="1:5" ht="24.75">
      <c r="A31" s="111">
        <v>290217</v>
      </c>
      <c r="B31" s="33"/>
      <c r="C31" s="147" t="s">
        <v>130</v>
      </c>
      <c r="D31" s="111">
        <v>15183426</v>
      </c>
      <c r="E31" s="111">
        <v>399554</v>
      </c>
    </row>
    <row r="32" spans="1:5" ht="24.75">
      <c r="A32" s="111">
        <v>800000</v>
      </c>
      <c r="B32" s="33"/>
      <c r="C32" s="147" t="s">
        <v>636</v>
      </c>
      <c r="D32" s="111">
        <v>30835473</v>
      </c>
      <c r="E32" s="111">
        <v>1000000</v>
      </c>
    </row>
    <row r="33" spans="1:5" ht="24.75">
      <c r="A33" s="339">
        <f>SUM(A28:A32)</f>
        <v>4833468</v>
      </c>
      <c r="B33" s="81"/>
      <c r="C33" s="384" t="s">
        <v>184</v>
      </c>
      <c r="D33" s="339">
        <f>SUM(D28:D32)</f>
        <v>64405305</v>
      </c>
      <c r="E33" s="339">
        <f>SUM(E28:E32)</f>
        <v>3953983</v>
      </c>
    </row>
    <row r="34" spans="1:5" ht="24.75">
      <c r="A34" s="149"/>
      <c r="B34" s="31" t="s">
        <v>8</v>
      </c>
      <c r="C34" s="146" t="s">
        <v>187</v>
      </c>
      <c r="D34" s="149"/>
      <c r="E34" s="149"/>
    </row>
    <row r="35" spans="1:5" ht="24.75">
      <c r="A35" s="128" t="s">
        <v>633</v>
      </c>
      <c r="B35" s="33"/>
      <c r="C35" s="148" t="s">
        <v>91</v>
      </c>
      <c r="D35" s="111">
        <v>2581766</v>
      </c>
      <c r="E35" s="128" t="s">
        <v>633</v>
      </c>
    </row>
    <row r="36" spans="1:5" ht="24.75">
      <c r="A36" s="111">
        <v>39995677</v>
      </c>
      <c r="B36" s="33"/>
      <c r="C36" s="152" t="s">
        <v>104</v>
      </c>
      <c r="D36" s="111">
        <v>106292794</v>
      </c>
      <c r="E36" s="111">
        <v>23367725</v>
      </c>
    </row>
    <row r="37" spans="1:5" ht="24.75">
      <c r="A37" s="111">
        <v>7055022</v>
      </c>
      <c r="B37" s="33"/>
      <c r="C37" s="152" t="s">
        <v>116</v>
      </c>
      <c r="D37" s="111">
        <v>53396295</v>
      </c>
      <c r="E37" s="111">
        <v>3896246</v>
      </c>
    </row>
    <row r="38" spans="1:5" ht="24.75">
      <c r="A38" s="128" t="s">
        <v>633</v>
      </c>
      <c r="B38" s="33"/>
      <c r="C38" s="147" t="s">
        <v>120</v>
      </c>
      <c r="D38" s="111">
        <v>753120</v>
      </c>
      <c r="E38" s="128" t="s">
        <v>633</v>
      </c>
    </row>
    <row r="39" spans="1:5" ht="24.75">
      <c r="A39" s="111">
        <v>129146411</v>
      </c>
      <c r="B39" s="33"/>
      <c r="C39" s="147" t="s">
        <v>191</v>
      </c>
      <c r="D39" s="111">
        <v>254208488</v>
      </c>
      <c r="E39" s="111">
        <v>131307133</v>
      </c>
    </row>
    <row r="40" spans="1:5" ht="24.75">
      <c r="A40" s="111">
        <v>6301181</v>
      </c>
      <c r="B40" s="33"/>
      <c r="C40" s="147" t="s">
        <v>133</v>
      </c>
      <c r="D40" s="111">
        <v>41486866</v>
      </c>
      <c r="E40" s="111">
        <v>7227914</v>
      </c>
    </row>
    <row r="41" spans="1:5" ht="24.75">
      <c r="A41" s="111">
        <v>93750</v>
      </c>
      <c r="B41" s="33"/>
      <c r="C41" s="147" t="s">
        <v>340</v>
      </c>
      <c r="D41" s="111">
        <v>21158971</v>
      </c>
      <c r="E41" s="111">
        <v>0</v>
      </c>
    </row>
    <row r="42" spans="1:5" ht="24.75">
      <c r="A42" s="111">
        <v>7559069</v>
      </c>
      <c r="B42" s="33"/>
      <c r="C42" s="147" t="s">
        <v>364</v>
      </c>
      <c r="D42" s="111">
        <v>48099121</v>
      </c>
      <c r="E42" s="111">
        <v>2007279</v>
      </c>
    </row>
    <row r="43" spans="1:5" ht="24.75">
      <c r="A43" s="111">
        <v>22288</v>
      </c>
      <c r="B43" s="33"/>
      <c r="C43" s="147" t="s">
        <v>141</v>
      </c>
      <c r="D43" s="111">
        <v>48954</v>
      </c>
      <c r="E43" s="111">
        <v>22079</v>
      </c>
    </row>
    <row r="44" spans="1:5" ht="24.75">
      <c r="A44" s="111">
        <v>729646</v>
      </c>
      <c r="B44" s="33"/>
      <c r="C44" s="147" t="s">
        <v>196</v>
      </c>
      <c r="D44" s="111">
        <v>2526699</v>
      </c>
      <c r="E44" s="111">
        <v>0</v>
      </c>
    </row>
    <row r="45" spans="1:5" ht="24.75">
      <c r="A45" s="111"/>
      <c r="B45" s="33"/>
      <c r="C45" s="147" t="s">
        <v>627</v>
      </c>
      <c r="D45" s="111">
        <v>22605600</v>
      </c>
      <c r="E45" s="111">
        <v>11993864</v>
      </c>
    </row>
    <row r="46" spans="1:5" ht="24.75">
      <c r="A46" s="111"/>
      <c r="B46" s="33"/>
      <c r="C46" s="147" t="s">
        <v>628</v>
      </c>
      <c r="D46" s="111">
        <v>438405</v>
      </c>
      <c r="E46" s="111"/>
    </row>
    <row r="47" spans="1:5" ht="24.75">
      <c r="A47" s="340">
        <f>SUM(A35:A44)</f>
        <v>190903044</v>
      </c>
      <c r="B47" s="81"/>
      <c r="C47" s="345" t="s">
        <v>197</v>
      </c>
      <c r="D47" s="340">
        <f>SUM(D35:D46)</f>
        <v>553597079</v>
      </c>
      <c r="E47" s="340">
        <f>SUM(E35:E45)</f>
        <v>179822240</v>
      </c>
    </row>
    <row r="48" spans="1:5" ht="24.75">
      <c r="A48" s="149"/>
      <c r="B48" s="145" t="s">
        <v>9</v>
      </c>
      <c r="C48" s="146" t="s">
        <v>198</v>
      </c>
      <c r="D48" s="149"/>
      <c r="E48" s="149"/>
    </row>
    <row r="49" spans="1:5" ht="24.75">
      <c r="A49" s="111">
        <v>25526022</v>
      </c>
      <c r="B49" s="33"/>
      <c r="C49" s="147" t="s">
        <v>103</v>
      </c>
      <c r="D49" s="111">
        <v>377627292</v>
      </c>
      <c r="E49" s="111">
        <v>21643566</v>
      </c>
    </row>
    <row r="50" spans="1:5" ht="24.75">
      <c r="A50" s="340">
        <f>SUM(A48:A49)</f>
        <v>25526022</v>
      </c>
      <c r="B50" s="81"/>
      <c r="C50" s="345" t="s">
        <v>199</v>
      </c>
      <c r="D50" s="340">
        <f>SUM(D48:D49)</f>
        <v>377627292</v>
      </c>
      <c r="E50" s="340">
        <f>SUM(E48:E49)</f>
        <v>21643566</v>
      </c>
    </row>
    <row r="51" spans="1:5" ht="12.75">
      <c r="A51" s="1"/>
      <c r="B51" s="1"/>
      <c r="C51" s="161" t="s">
        <v>637</v>
      </c>
      <c r="D51" s="1"/>
      <c r="E51" s="1"/>
    </row>
    <row r="52" spans="1:5" ht="12.75">
      <c r="A52" s="1"/>
      <c r="B52" s="1"/>
      <c r="C52" s="161"/>
      <c r="D52" s="1"/>
      <c r="E52" s="1"/>
    </row>
    <row r="53" spans="1:5" ht="12.75">
      <c r="A53" s="1"/>
      <c r="B53" s="1"/>
      <c r="C53" s="1"/>
      <c r="D53" s="1"/>
      <c r="E53" s="1"/>
    </row>
    <row r="54" spans="1:5" ht="24.75">
      <c r="A54" s="91" t="s">
        <v>638</v>
      </c>
      <c r="B54" s="91"/>
      <c r="C54" s="91"/>
      <c r="D54" s="91"/>
      <c r="E54" s="91"/>
    </row>
    <row r="55" spans="1:5" ht="27.75">
      <c r="A55" s="96" t="s">
        <v>615</v>
      </c>
      <c r="B55" s="136"/>
      <c r="C55" s="136"/>
      <c r="D55" s="136"/>
      <c r="E55" s="136"/>
    </row>
    <row r="56" spans="1:5" ht="27.75">
      <c r="A56" s="380" t="s">
        <v>632</v>
      </c>
      <c r="B56" s="380"/>
      <c r="C56" s="380"/>
      <c r="D56" s="380"/>
      <c r="E56" s="380"/>
    </row>
    <row r="57" spans="1:5" ht="27.75">
      <c r="A57" s="96" t="s">
        <v>285</v>
      </c>
      <c r="B57" s="136"/>
      <c r="C57" s="136"/>
      <c r="D57" s="136"/>
      <c r="E57" s="136"/>
    </row>
    <row r="58" spans="1:5" ht="24.75">
      <c r="A58" s="97"/>
      <c r="B58" s="137"/>
      <c r="C58" s="97"/>
      <c r="D58" s="97"/>
      <c r="E58" s="155" t="s">
        <v>166</v>
      </c>
    </row>
    <row r="59" spans="1:5" ht="24.75">
      <c r="A59" s="167" t="s">
        <v>2</v>
      </c>
      <c r="B59" s="138"/>
      <c r="C59" s="139"/>
      <c r="D59" s="336" t="s">
        <v>639</v>
      </c>
      <c r="E59" s="337"/>
    </row>
    <row r="60" spans="1:5" ht="27.75">
      <c r="A60" s="171" t="s">
        <v>28</v>
      </c>
      <c r="B60" s="36" t="s">
        <v>3</v>
      </c>
      <c r="C60" s="382"/>
      <c r="D60" s="172" t="s">
        <v>352</v>
      </c>
      <c r="E60" s="172" t="s">
        <v>2</v>
      </c>
    </row>
    <row r="61" spans="1:5" ht="24.75">
      <c r="A61" s="173" t="s">
        <v>557</v>
      </c>
      <c r="B61" s="142"/>
      <c r="C61" s="143"/>
      <c r="D61" s="175"/>
      <c r="E61" s="175"/>
    </row>
    <row r="62" spans="1:5" ht="24.75">
      <c r="A62" s="149"/>
      <c r="B62" s="31" t="s">
        <v>10</v>
      </c>
      <c r="C62" s="146" t="s">
        <v>200</v>
      </c>
      <c r="D62" s="149"/>
      <c r="E62" s="149"/>
    </row>
    <row r="63" spans="1:5" ht="24.75">
      <c r="A63" s="111">
        <v>1417684</v>
      </c>
      <c r="B63" s="33"/>
      <c r="C63" s="147" t="s">
        <v>105</v>
      </c>
      <c r="D63" s="111">
        <v>31727177</v>
      </c>
      <c r="E63" s="111">
        <v>1498740</v>
      </c>
    </row>
    <row r="64" spans="1:5" ht="24.75">
      <c r="A64" s="111">
        <v>243334</v>
      </c>
      <c r="B64" s="33"/>
      <c r="C64" s="147" t="s">
        <v>115</v>
      </c>
      <c r="D64" s="111">
        <v>2669387</v>
      </c>
      <c r="E64" s="111">
        <v>225600</v>
      </c>
    </row>
    <row r="65" spans="1:5" ht="24.75">
      <c r="A65" s="111">
        <v>1540214</v>
      </c>
      <c r="B65" s="33"/>
      <c r="C65" s="147" t="s">
        <v>201</v>
      </c>
      <c r="D65" s="111">
        <v>3483424</v>
      </c>
      <c r="E65" s="111">
        <v>113417</v>
      </c>
    </row>
    <row r="66" spans="1:5" ht="24.75">
      <c r="A66" s="111">
        <v>180092</v>
      </c>
      <c r="B66" s="33"/>
      <c r="C66" s="147" t="s">
        <v>628</v>
      </c>
      <c r="D66" s="111">
        <v>9195902</v>
      </c>
      <c r="E66" s="111">
        <v>957224</v>
      </c>
    </row>
    <row r="67" spans="1:5" ht="24.75">
      <c r="A67" s="340">
        <f>SUM(A63:A66)</f>
        <v>3381324</v>
      </c>
      <c r="B67" s="81"/>
      <c r="C67" s="345" t="s">
        <v>202</v>
      </c>
      <c r="D67" s="340">
        <f>SUM(D63:D66)</f>
        <v>47075890</v>
      </c>
      <c r="E67" s="340">
        <f>SUM(E63:E66)</f>
        <v>2794981</v>
      </c>
    </row>
    <row r="68" spans="1:5" ht="24.75">
      <c r="A68" s="301"/>
      <c r="B68" s="31" t="s">
        <v>13</v>
      </c>
      <c r="C68" s="163" t="s">
        <v>287</v>
      </c>
      <c r="D68" s="301"/>
      <c r="E68" s="301"/>
    </row>
    <row r="69" spans="1:5" ht="24.75">
      <c r="A69" s="111">
        <v>54996312</v>
      </c>
      <c r="B69" s="33"/>
      <c r="C69" s="147" t="s">
        <v>91</v>
      </c>
      <c r="D69" s="111">
        <v>272540878</v>
      </c>
      <c r="E69" s="111">
        <v>57725759</v>
      </c>
    </row>
    <row r="70" spans="1:5" ht="24.75">
      <c r="A70" s="111">
        <v>121244850</v>
      </c>
      <c r="B70" s="33"/>
      <c r="C70" s="147" t="s">
        <v>640</v>
      </c>
      <c r="D70" s="111">
        <v>267990264</v>
      </c>
      <c r="E70" s="111">
        <v>93856361</v>
      </c>
    </row>
    <row r="71" spans="1:5" ht="24.75">
      <c r="A71" s="111">
        <f>37041431+11451190</f>
        <v>48492621</v>
      </c>
      <c r="B71" s="33"/>
      <c r="C71" s="147" t="s">
        <v>641</v>
      </c>
      <c r="D71" s="111">
        <v>205439329</v>
      </c>
      <c r="E71" s="111">
        <v>26456666</v>
      </c>
    </row>
    <row r="72" spans="1:5" ht="24.75">
      <c r="A72" s="111">
        <v>33450009</v>
      </c>
      <c r="B72" s="32"/>
      <c r="C72" s="147" t="s">
        <v>111</v>
      </c>
      <c r="D72" s="111">
        <v>86856461</v>
      </c>
      <c r="E72" s="111">
        <v>24128841</v>
      </c>
    </row>
    <row r="73" spans="1:5" ht="24.75">
      <c r="A73" s="111">
        <v>499990</v>
      </c>
      <c r="B73" s="32"/>
      <c r="C73" s="147" t="s">
        <v>137</v>
      </c>
      <c r="D73" s="111">
        <v>14084586</v>
      </c>
      <c r="E73" s="111">
        <v>1000000</v>
      </c>
    </row>
    <row r="74" spans="1:5" ht="24.75">
      <c r="A74" s="111">
        <v>79289529</v>
      </c>
      <c r="B74" s="32"/>
      <c r="C74" s="147" t="s">
        <v>209</v>
      </c>
      <c r="D74" s="111">
        <v>531193004</v>
      </c>
      <c r="E74" s="111">
        <v>64994530</v>
      </c>
    </row>
    <row r="75" spans="1:5" ht="24.75">
      <c r="A75" s="111">
        <v>39109</v>
      </c>
      <c r="B75" s="32"/>
      <c r="C75" s="147" t="s">
        <v>628</v>
      </c>
      <c r="D75" s="111">
        <v>750891</v>
      </c>
      <c r="E75" s="111">
        <v>145197</v>
      </c>
    </row>
    <row r="76" spans="1:5" ht="24.75">
      <c r="A76" s="339">
        <f>SUM(A69:A75)</f>
        <v>338012420</v>
      </c>
      <c r="B76" s="385"/>
      <c r="C76" s="384" t="s">
        <v>290</v>
      </c>
      <c r="D76" s="339">
        <f>SUM(D69:D75)</f>
        <v>1378855413</v>
      </c>
      <c r="E76" s="339">
        <f>SUM(E69:E75)</f>
        <v>268307354</v>
      </c>
    </row>
    <row r="77" spans="1:5" ht="24.75">
      <c r="A77" s="149"/>
      <c r="B77" s="31" t="s">
        <v>30</v>
      </c>
      <c r="C77" s="344" t="s">
        <v>642</v>
      </c>
      <c r="D77" s="149"/>
      <c r="E77" s="149"/>
    </row>
    <row r="78" spans="1:5" ht="24.75">
      <c r="A78" s="111">
        <v>3233574</v>
      </c>
      <c r="B78" s="33"/>
      <c r="C78" s="147" t="s">
        <v>643</v>
      </c>
      <c r="D78" s="111">
        <v>7210878</v>
      </c>
      <c r="E78" s="111">
        <v>2514927</v>
      </c>
    </row>
    <row r="79" spans="1:5" ht="24.75">
      <c r="A79" s="111">
        <v>101402</v>
      </c>
      <c r="B79" s="33"/>
      <c r="C79" s="147" t="s">
        <v>98</v>
      </c>
      <c r="D79" s="111">
        <v>10654554</v>
      </c>
      <c r="E79" s="111">
        <v>99743</v>
      </c>
    </row>
    <row r="80" spans="1:5" ht="24.75">
      <c r="A80" s="111">
        <v>2199958</v>
      </c>
      <c r="B80" s="33"/>
      <c r="C80" s="147" t="s">
        <v>215</v>
      </c>
      <c r="D80" s="111">
        <v>108649983</v>
      </c>
      <c r="E80" s="111">
        <v>2371954</v>
      </c>
    </row>
    <row r="81" spans="1:5" ht="24.75">
      <c r="A81" s="111">
        <v>8261227</v>
      </c>
      <c r="B81" s="33"/>
      <c r="C81" s="147" t="s">
        <v>119</v>
      </c>
      <c r="D81" s="111">
        <v>39237520</v>
      </c>
      <c r="E81" s="111">
        <v>5999989</v>
      </c>
    </row>
    <row r="82" spans="1:5" ht="24.75">
      <c r="A82" s="111">
        <v>3600121</v>
      </c>
      <c r="B82" s="33"/>
      <c r="C82" s="147" t="s">
        <v>127</v>
      </c>
      <c r="D82" s="111">
        <v>30690000</v>
      </c>
      <c r="E82" s="111">
        <v>4416479</v>
      </c>
    </row>
    <row r="83" spans="1:5" ht="24.75">
      <c r="A83" s="111">
        <v>872820</v>
      </c>
      <c r="B83" s="33"/>
      <c r="C83" s="147" t="s">
        <v>644</v>
      </c>
      <c r="D83" s="111">
        <v>3984337</v>
      </c>
      <c r="E83" s="111">
        <v>326112</v>
      </c>
    </row>
    <row r="84" spans="1:5" ht="24.75">
      <c r="A84" s="111">
        <v>3690990</v>
      </c>
      <c r="B84" s="33"/>
      <c r="C84" s="147" t="s">
        <v>140</v>
      </c>
      <c r="D84" s="111">
        <v>17948884</v>
      </c>
      <c r="E84" s="111">
        <v>3207265</v>
      </c>
    </row>
    <row r="85" spans="1:5" ht="24.75">
      <c r="A85" s="111">
        <v>3499930</v>
      </c>
      <c r="B85" s="33"/>
      <c r="C85" s="147" t="s">
        <v>150</v>
      </c>
      <c r="D85" s="128">
        <v>3152367</v>
      </c>
      <c r="E85" s="111">
        <v>3498931</v>
      </c>
    </row>
    <row r="86" spans="1:5" ht="24.75">
      <c r="A86" s="340">
        <f>SUM(A78:A85)</f>
        <v>25460022</v>
      </c>
      <c r="B86" s="81"/>
      <c r="C86" s="345" t="s">
        <v>645</v>
      </c>
      <c r="D86" s="340">
        <f>SUM(D78:D85)</f>
        <v>221528523</v>
      </c>
      <c r="E86" s="340">
        <f>SUM(E78:E85)</f>
        <v>22435400</v>
      </c>
    </row>
    <row r="87" spans="1:5" ht="24.75">
      <c r="A87" s="149"/>
      <c r="B87" s="31" t="s">
        <v>14</v>
      </c>
      <c r="C87" s="146" t="s">
        <v>220</v>
      </c>
      <c r="D87" s="149"/>
      <c r="E87" s="149"/>
    </row>
    <row r="88" spans="1:5" ht="24.75">
      <c r="A88" s="111">
        <v>129991</v>
      </c>
      <c r="B88" s="33"/>
      <c r="C88" s="147" t="s">
        <v>100</v>
      </c>
      <c r="D88" s="111">
        <v>4535541</v>
      </c>
      <c r="E88" s="111">
        <v>64677</v>
      </c>
    </row>
    <row r="89" spans="1:5" ht="24.75">
      <c r="A89" s="111"/>
      <c r="B89" s="33"/>
      <c r="C89" s="147" t="s">
        <v>628</v>
      </c>
      <c r="D89" s="111">
        <v>0</v>
      </c>
      <c r="E89" s="111">
        <v>99152</v>
      </c>
    </row>
    <row r="90" spans="1:5" ht="24.75">
      <c r="A90" s="340">
        <f>SUM(A88:A88)</f>
        <v>129991</v>
      </c>
      <c r="B90" s="81"/>
      <c r="C90" s="386" t="s">
        <v>222</v>
      </c>
      <c r="D90" s="340">
        <f>SUM(D88:D89)</f>
        <v>4535541</v>
      </c>
      <c r="E90" s="340">
        <f>SUM(E88:E89)</f>
        <v>163829</v>
      </c>
    </row>
    <row r="91" spans="1:5" ht="24.75">
      <c r="A91" s="149"/>
      <c r="B91" s="145" t="s">
        <v>15</v>
      </c>
      <c r="C91" s="146" t="s">
        <v>223</v>
      </c>
      <c r="D91" s="149"/>
      <c r="E91" s="149"/>
    </row>
    <row r="92" spans="1:5" ht="24.75">
      <c r="A92" s="111">
        <v>4999999</v>
      </c>
      <c r="B92" s="33"/>
      <c r="C92" s="147" t="s">
        <v>587</v>
      </c>
      <c r="D92" s="111">
        <v>5228946</v>
      </c>
      <c r="E92" s="111">
        <v>9011272</v>
      </c>
    </row>
    <row r="93" spans="1:5" ht="24.75">
      <c r="A93" s="111">
        <v>20027342</v>
      </c>
      <c r="B93" s="33"/>
      <c r="C93" s="147" t="s">
        <v>224</v>
      </c>
      <c r="D93" s="111">
        <v>111521489</v>
      </c>
      <c r="E93" s="111">
        <v>8860511</v>
      </c>
    </row>
    <row r="94" spans="1:5" ht="24.75">
      <c r="A94" s="111"/>
      <c r="B94" s="33"/>
      <c r="C94" s="147" t="s">
        <v>628</v>
      </c>
      <c r="D94" s="111">
        <v>1000000</v>
      </c>
      <c r="E94" s="111">
        <v>120865</v>
      </c>
    </row>
    <row r="95" spans="1:5" ht="24.75">
      <c r="A95" s="340">
        <f>SUM(A92:A93)</f>
        <v>25027341</v>
      </c>
      <c r="B95" s="81"/>
      <c r="C95" s="345" t="s">
        <v>225</v>
      </c>
      <c r="D95" s="340">
        <f>SUM(D92:D94)</f>
        <v>117750435</v>
      </c>
      <c r="E95" s="340">
        <f>SUM(E92:E94)</f>
        <v>17992648</v>
      </c>
    </row>
    <row r="96" spans="1:5" ht="12.75">
      <c r="A96" s="1"/>
      <c r="B96" s="1"/>
      <c r="C96" s="284" t="s">
        <v>646</v>
      </c>
      <c r="D96" s="1"/>
      <c r="E96" s="1"/>
    </row>
    <row r="97" spans="1:5" ht="12.75">
      <c r="A97" s="1"/>
      <c r="B97" s="1"/>
      <c r="C97" s="284"/>
      <c r="D97" s="1"/>
      <c r="E97" s="1"/>
    </row>
    <row r="98" spans="1:5" ht="12.75">
      <c r="A98" s="1"/>
      <c r="B98" s="1"/>
      <c r="C98" s="284"/>
      <c r="D98" s="1"/>
      <c r="E98" s="1"/>
    </row>
    <row r="99" spans="1:5" ht="12.75">
      <c r="A99" s="1"/>
      <c r="B99" s="1"/>
      <c r="C99" s="284"/>
      <c r="D99" s="1"/>
      <c r="E99" s="1"/>
    </row>
    <row r="100" spans="1:5" ht="12.75">
      <c r="A100" s="1"/>
      <c r="B100" s="1"/>
      <c r="C100" s="284"/>
      <c r="D100" s="1"/>
      <c r="E100" s="1"/>
    </row>
    <row r="102" spans="1:5" ht="24.75">
      <c r="A102" s="91" t="s">
        <v>647</v>
      </c>
      <c r="B102" s="91"/>
      <c r="C102" s="91"/>
      <c r="D102" s="91"/>
      <c r="E102" s="91"/>
    </row>
    <row r="103" spans="1:5" ht="27.75">
      <c r="A103" s="96" t="s">
        <v>615</v>
      </c>
      <c r="B103" s="136"/>
      <c r="C103" s="136"/>
      <c r="D103" s="136"/>
      <c r="E103" s="136"/>
    </row>
    <row r="104" spans="1:5" ht="27.75">
      <c r="A104" s="380" t="s">
        <v>632</v>
      </c>
      <c r="B104" s="380"/>
      <c r="C104" s="380"/>
      <c r="D104" s="380"/>
      <c r="E104" s="380"/>
    </row>
    <row r="105" spans="1:5" ht="27.75">
      <c r="A105" s="96" t="s">
        <v>285</v>
      </c>
      <c r="B105" s="136"/>
      <c r="C105" s="136"/>
      <c r="D105" s="136"/>
      <c r="E105" s="136"/>
    </row>
    <row r="106" spans="1:5" ht="24.75">
      <c r="A106" s="97"/>
      <c r="B106" s="137"/>
      <c r="C106" s="97"/>
      <c r="D106" s="97"/>
      <c r="E106" s="155" t="s">
        <v>166</v>
      </c>
    </row>
    <row r="107" spans="1:5" ht="24.75">
      <c r="A107" s="167" t="s">
        <v>2</v>
      </c>
      <c r="B107" s="138"/>
      <c r="C107" s="139"/>
      <c r="D107" s="336" t="s">
        <v>639</v>
      </c>
      <c r="E107" s="337"/>
    </row>
    <row r="108" spans="1:5" ht="27.75">
      <c r="A108" s="171" t="s">
        <v>28</v>
      </c>
      <c r="B108" s="36" t="s">
        <v>3</v>
      </c>
      <c r="C108" s="382"/>
      <c r="D108" s="172" t="s">
        <v>352</v>
      </c>
      <c r="E108" s="172" t="s">
        <v>2</v>
      </c>
    </row>
    <row r="109" spans="1:5" ht="24.75">
      <c r="A109" s="173" t="s">
        <v>557</v>
      </c>
      <c r="B109" s="142"/>
      <c r="C109" s="127"/>
      <c r="D109" s="175"/>
      <c r="E109" s="175"/>
    </row>
    <row r="110" spans="1:5" ht="24.75">
      <c r="A110" s="149"/>
      <c r="B110" s="145" t="s">
        <v>16</v>
      </c>
      <c r="C110" s="146" t="s">
        <v>648</v>
      </c>
      <c r="D110" s="149"/>
      <c r="E110" s="149"/>
    </row>
    <row r="111" spans="1:5" ht="24.75">
      <c r="A111" s="111">
        <v>66014</v>
      </c>
      <c r="B111" s="33"/>
      <c r="C111" s="148" t="s">
        <v>649</v>
      </c>
      <c r="D111" s="111">
        <v>24558329</v>
      </c>
      <c r="E111" s="111">
        <v>5058826</v>
      </c>
    </row>
    <row r="112" spans="1:5" ht="24.75">
      <c r="A112" s="340">
        <f>SUM(A111)</f>
        <v>66014</v>
      </c>
      <c r="B112" s="81"/>
      <c r="C112" s="386" t="s">
        <v>650</v>
      </c>
      <c r="D112" s="340">
        <f>SUM(D111)</f>
        <v>24558329</v>
      </c>
      <c r="E112" s="340">
        <f>SUM(E111)</f>
        <v>5058826</v>
      </c>
    </row>
    <row r="113" spans="1:5" ht="24.75">
      <c r="A113" s="301"/>
      <c r="B113" s="31" t="s">
        <v>18</v>
      </c>
      <c r="C113" s="163" t="s">
        <v>651</v>
      </c>
      <c r="D113" s="301"/>
      <c r="E113" s="301"/>
    </row>
    <row r="114" spans="1:5" ht="24.75">
      <c r="A114" s="111">
        <f>373725482+108230</f>
        <v>373833712</v>
      </c>
      <c r="B114" s="31"/>
      <c r="C114" s="147" t="s">
        <v>388</v>
      </c>
      <c r="D114" s="111">
        <v>1981084541</v>
      </c>
      <c r="E114" s="111">
        <v>440943848</v>
      </c>
    </row>
    <row r="115" spans="1:5" ht="24.75">
      <c r="A115" s="111">
        <v>5823950</v>
      </c>
      <c r="B115" s="31"/>
      <c r="C115" s="147" t="s">
        <v>652</v>
      </c>
      <c r="D115" s="111">
        <v>0</v>
      </c>
      <c r="E115" s="111">
        <v>0</v>
      </c>
    </row>
    <row r="116" spans="1:5" ht="24.75">
      <c r="A116" s="111">
        <v>15208687</v>
      </c>
      <c r="B116" s="33"/>
      <c r="C116" s="147" t="s">
        <v>389</v>
      </c>
      <c r="D116" s="111">
        <v>50370757</v>
      </c>
      <c r="E116" s="111">
        <v>17290416</v>
      </c>
    </row>
    <row r="117" spans="1:5" ht="24.75">
      <c r="A117" s="111">
        <v>986181</v>
      </c>
      <c r="B117" s="33"/>
      <c r="C117" s="147" t="s">
        <v>146</v>
      </c>
      <c r="D117" s="111">
        <v>11071934</v>
      </c>
      <c r="E117" s="111">
        <v>999704</v>
      </c>
    </row>
    <row r="118" spans="1:5" ht="24.75">
      <c r="A118" s="111">
        <v>31234</v>
      </c>
      <c r="B118" s="33"/>
      <c r="C118" s="147" t="s">
        <v>628</v>
      </c>
      <c r="D118" s="111">
        <v>3976766</v>
      </c>
      <c r="E118" s="111">
        <v>196115</v>
      </c>
    </row>
    <row r="119" spans="1:5" ht="24.75">
      <c r="A119" s="339">
        <f>SUM(A114:A118)</f>
        <v>395883764</v>
      </c>
      <c r="B119" s="81"/>
      <c r="C119" s="384" t="s">
        <v>653</v>
      </c>
      <c r="D119" s="339">
        <f>SUM(D114:D118)</f>
        <v>2046503998</v>
      </c>
      <c r="E119" s="339">
        <f>SUM(E114:E118)</f>
        <v>459430083</v>
      </c>
    </row>
    <row r="120" spans="1:5" ht="24.75">
      <c r="A120" s="149"/>
      <c r="B120" s="31" t="s">
        <v>19</v>
      </c>
      <c r="C120" s="146" t="s">
        <v>654</v>
      </c>
      <c r="D120" s="149"/>
      <c r="E120" s="149"/>
    </row>
    <row r="121" spans="1:5" ht="24.75">
      <c r="A121" s="111">
        <v>667577</v>
      </c>
      <c r="B121" s="33"/>
      <c r="C121" s="147" t="s">
        <v>655</v>
      </c>
      <c r="D121" s="111">
        <v>2953490</v>
      </c>
      <c r="E121" s="111">
        <v>689181</v>
      </c>
    </row>
    <row r="122" spans="1:5" ht="24.75">
      <c r="A122" s="111">
        <v>495074</v>
      </c>
      <c r="B122" s="33"/>
      <c r="C122" s="147" t="s">
        <v>656</v>
      </c>
      <c r="D122" s="111">
        <v>22224004</v>
      </c>
      <c r="E122" s="111">
        <v>795928</v>
      </c>
    </row>
    <row r="123" spans="1:5" ht="24.75">
      <c r="A123" s="111">
        <v>23010</v>
      </c>
      <c r="B123" s="33"/>
      <c r="C123" s="148" t="s">
        <v>657</v>
      </c>
      <c r="D123" s="111">
        <v>0</v>
      </c>
      <c r="E123" s="111">
        <v>84076</v>
      </c>
    </row>
    <row r="124" spans="1:5" ht="24.75">
      <c r="A124" s="111">
        <v>13251890</v>
      </c>
      <c r="B124" s="33"/>
      <c r="C124" s="147" t="s">
        <v>623</v>
      </c>
      <c r="D124" s="111">
        <v>46519050</v>
      </c>
      <c r="E124" s="111">
        <v>12416285</v>
      </c>
    </row>
    <row r="125" spans="1:5" ht="24.75">
      <c r="A125" s="111">
        <v>10126397</v>
      </c>
      <c r="B125" s="33"/>
      <c r="C125" s="147" t="s">
        <v>658</v>
      </c>
      <c r="D125" s="111">
        <v>68347312</v>
      </c>
      <c r="E125" s="111">
        <v>10073885</v>
      </c>
    </row>
    <row r="126" spans="1:5" ht="24.75">
      <c r="A126" s="111">
        <v>40000000</v>
      </c>
      <c r="B126" s="33"/>
      <c r="C126" s="147" t="s">
        <v>341</v>
      </c>
      <c r="D126" s="111">
        <v>616548171</v>
      </c>
      <c r="E126" s="111">
        <v>150401337</v>
      </c>
    </row>
    <row r="127" spans="1:5" ht="24.75">
      <c r="A127" s="111">
        <v>395516</v>
      </c>
      <c r="B127" s="33"/>
      <c r="C127" s="147" t="s">
        <v>149</v>
      </c>
      <c r="D127" s="111">
        <v>226625</v>
      </c>
      <c r="E127" s="111">
        <v>166358</v>
      </c>
    </row>
    <row r="128" spans="1:5" ht="24.75">
      <c r="A128" s="111">
        <v>6441560</v>
      </c>
      <c r="B128" s="33"/>
      <c r="C128" s="147" t="s">
        <v>628</v>
      </c>
      <c r="D128" s="111">
        <v>15195441</v>
      </c>
      <c r="E128" s="111">
        <v>6404975</v>
      </c>
    </row>
    <row r="129" spans="1:5" ht="24.75">
      <c r="A129" s="340">
        <f>SUM(A121:A128)</f>
        <v>71401024</v>
      </c>
      <c r="B129" s="81"/>
      <c r="C129" s="345" t="s">
        <v>659</v>
      </c>
      <c r="D129" s="340">
        <f>SUM(D121:D128)</f>
        <v>772014093</v>
      </c>
      <c r="E129" s="340">
        <f>SUM(E121:E128)</f>
        <v>181032025</v>
      </c>
    </row>
    <row r="130" spans="1:5" ht="24.75">
      <c r="A130" s="387"/>
      <c r="B130" s="31" t="s">
        <v>19</v>
      </c>
      <c r="C130" s="146" t="s">
        <v>660</v>
      </c>
      <c r="D130" s="111"/>
      <c r="E130" s="111"/>
    </row>
    <row r="131" spans="1:5" ht="24.75">
      <c r="A131" s="388"/>
      <c r="B131" s="38"/>
      <c r="C131" s="147" t="s">
        <v>661</v>
      </c>
      <c r="D131" s="389">
        <v>-5033442902</v>
      </c>
      <c r="E131" s="389"/>
    </row>
    <row r="132" spans="1:5" ht="24.75">
      <c r="A132" s="340"/>
      <c r="B132" s="81"/>
      <c r="C132" s="345" t="s">
        <v>662</v>
      </c>
      <c r="D132" s="340">
        <f>D131</f>
        <v>-5033442902</v>
      </c>
      <c r="E132" s="340">
        <f>E131</f>
        <v>0</v>
      </c>
    </row>
    <row r="133" spans="1:5" ht="24.75">
      <c r="A133" s="340">
        <f>SUM(A26,+A33,+A47,A50,+A67,+A76,+A86,+A90,+A95,+A112,+A119,+A129)</f>
        <v>1199873990</v>
      </c>
      <c r="B133" s="81"/>
      <c r="C133" s="345" t="s">
        <v>160</v>
      </c>
      <c r="D133" s="340">
        <f>SUM(D26,+D33,+D47,D50,+D67,+D76,+D86,+D90,+D95,+D112,+D119,+D129+D132)</f>
        <v>1200000000</v>
      </c>
      <c r="E133" s="340">
        <f>SUM(E26,+E33,+E47,E50,+E67,+E76,+E86,+E90,+E95,+E112,+E119,+E129+E132)</f>
        <v>1324878884</v>
      </c>
    </row>
    <row r="134" spans="1:5" ht="24.75">
      <c r="A134" s="128" t="s">
        <v>663</v>
      </c>
      <c r="B134" s="38"/>
      <c r="C134" s="390" t="s">
        <v>664</v>
      </c>
      <c r="D134" s="389">
        <v>1200000000</v>
      </c>
      <c r="E134" s="391" t="s">
        <v>663</v>
      </c>
    </row>
    <row r="135" spans="1:5" ht="23.25">
      <c r="A135" s="295"/>
      <c r="B135" s="295"/>
      <c r="C135" s="295"/>
      <c r="D135" s="295"/>
      <c r="E135" s="295"/>
    </row>
    <row r="136" spans="1:5" ht="12.75">
      <c r="A136" s="1"/>
      <c r="B136" s="1"/>
      <c r="C136" s="161" t="s">
        <v>665</v>
      </c>
      <c r="D136" s="1"/>
      <c r="E136" s="1"/>
    </row>
    <row r="137" spans="1:5" ht="23.25">
      <c r="A137" s="349"/>
      <c r="B137" s="349"/>
      <c r="C137" s="349"/>
      <c r="D137" s="349"/>
      <c r="E137" s="349"/>
    </row>
  </sheetData>
  <sheetProtection/>
  <mergeCells count="13">
    <mergeCell ref="A135:E135"/>
    <mergeCell ref="A137:E137"/>
    <mergeCell ref="D60:D61"/>
    <mergeCell ref="E60:E61"/>
    <mergeCell ref="A102:E102"/>
    <mergeCell ref="A104:E104"/>
    <mergeCell ref="D108:D109"/>
    <mergeCell ref="E108:E109"/>
    <mergeCell ref="A4:E4"/>
    <mergeCell ref="D8:D9"/>
    <mergeCell ref="E8:E9"/>
    <mergeCell ref="A54:E54"/>
    <mergeCell ref="A56:E5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3"/>
  <sheetViews>
    <sheetView rightToLeft="1" tabSelected="1" zoomScalePageLayoutView="0" workbookViewId="0" topLeftCell="A7">
      <selection activeCell="A1" sqref="A1:D43"/>
    </sheetView>
  </sheetViews>
  <sheetFormatPr defaultColWidth="9.140625" defaultRowHeight="12.75"/>
  <cols>
    <col min="1" max="1" width="14.28125" style="0" bestFit="1" customWidth="1"/>
    <col min="2" max="2" width="37.57421875" style="0" bestFit="1" customWidth="1"/>
    <col min="3" max="3" width="14.28125" style="0" bestFit="1" customWidth="1"/>
    <col min="4" max="4" width="14.8515625" style="0" bestFit="1" customWidth="1"/>
  </cols>
  <sheetData>
    <row r="1" spans="1:4" ht="23.25">
      <c r="A1" s="392" t="s">
        <v>666</v>
      </c>
      <c r="B1" s="392"/>
      <c r="C1" s="392"/>
      <c r="D1" s="392"/>
    </row>
    <row r="2" spans="1:4" ht="27.75">
      <c r="A2" s="380" t="s">
        <v>667</v>
      </c>
      <c r="B2" s="380"/>
      <c r="C2" s="380"/>
      <c r="D2" s="380"/>
    </row>
    <row r="3" spans="1:4" ht="27.75">
      <c r="A3" s="393" t="s">
        <v>668</v>
      </c>
      <c r="B3" s="393"/>
      <c r="C3" s="393"/>
      <c r="D3" s="393"/>
    </row>
    <row r="4" spans="1:4" ht="23.25">
      <c r="A4" s="3"/>
      <c r="B4" s="394"/>
      <c r="C4" s="37"/>
      <c r="D4" s="395" t="s">
        <v>669</v>
      </c>
    </row>
    <row r="5" spans="1:4" ht="24.75">
      <c r="A5" s="396" t="s">
        <v>167</v>
      </c>
      <c r="B5" s="397"/>
      <c r="C5" s="398" t="s">
        <v>75</v>
      </c>
      <c r="D5" s="399"/>
    </row>
    <row r="6" spans="1:4" ht="27.75">
      <c r="A6" s="400" t="s">
        <v>28</v>
      </c>
      <c r="B6" s="401" t="s">
        <v>3</v>
      </c>
      <c r="C6" s="172" t="s">
        <v>4</v>
      </c>
      <c r="D6" s="402" t="s">
        <v>2</v>
      </c>
    </row>
    <row r="7" spans="1:4" ht="24.75">
      <c r="A7" s="403" t="s">
        <v>670</v>
      </c>
      <c r="B7" s="404"/>
      <c r="C7" s="175"/>
      <c r="D7" s="405"/>
    </row>
    <row r="8" spans="1:4" ht="24.75">
      <c r="A8" s="406"/>
      <c r="B8" s="407" t="s">
        <v>671</v>
      </c>
      <c r="C8" s="408"/>
      <c r="D8" s="406"/>
    </row>
    <row r="9" spans="1:4" ht="24.75">
      <c r="A9" s="111">
        <v>0</v>
      </c>
      <c r="B9" s="282" t="s">
        <v>672</v>
      </c>
      <c r="C9" s="111">
        <v>4362255</v>
      </c>
      <c r="D9" s="111">
        <v>0</v>
      </c>
    </row>
    <row r="10" spans="1:4" ht="24.75">
      <c r="A10" s="111">
        <v>97206</v>
      </c>
      <c r="B10" s="282" t="s">
        <v>673</v>
      </c>
      <c r="C10" s="111">
        <v>2532836</v>
      </c>
      <c r="D10" s="111">
        <v>563427</v>
      </c>
    </row>
    <row r="11" spans="1:4" ht="24.75">
      <c r="A11" s="111">
        <v>14656093</v>
      </c>
      <c r="B11" s="282" t="s">
        <v>674</v>
      </c>
      <c r="C11" s="111">
        <v>32557616</v>
      </c>
      <c r="D11" s="111">
        <v>14011423</v>
      </c>
    </row>
    <row r="12" spans="1:4" ht="24.75">
      <c r="A12" s="111">
        <v>13467031</v>
      </c>
      <c r="B12" s="282" t="s">
        <v>675</v>
      </c>
      <c r="C12" s="111">
        <v>87944955</v>
      </c>
      <c r="D12" s="111">
        <v>5069382</v>
      </c>
    </row>
    <row r="13" spans="1:4" ht="24.75">
      <c r="A13" s="111">
        <v>5649961</v>
      </c>
      <c r="B13" s="282" t="s">
        <v>676</v>
      </c>
      <c r="C13" s="111">
        <v>35224990</v>
      </c>
      <c r="D13" s="111">
        <v>10937753</v>
      </c>
    </row>
    <row r="14" spans="1:4" ht="24.75">
      <c r="A14" s="153">
        <f>SUM(A9:A13)</f>
        <v>33870291</v>
      </c>
      <c r="B14" s="409" t="s">
        <v>677</v>
      </c>
      <c r="C14" s="153">
        <f>SUM(C9:C13)</f>
        <v>162622652</v>
      </c>
      <c r="D14" s="153">
        <f>SUM(D9:D13)</f>
        <v>30581985</v>
      </c>
    </row>
    <row r="15" spans="1:4" ht="24.75">
      <c r="A15" s="111"/>
      <c r="B15" s="407" t="s">
        <v>678</v>
      </c>
      <c r="C15" s="111"/>
      <c r="D15" s="111"/>
    </row>
    <row r="16" spans="1:4" ht="24.75">
      <c r="A16" s="111">
        <v>125873843</v>
      </c>
      <c r="B16" s="282" t="s">
        <v>679</v>
      </c>
      <c r="C16" s="111">
        <v>293068944</v>
      </c>
      <c r="D16" s="111">
        <v>113439621</v>
      </c>
    </row>
    <row r="17" spans="1:4" ht="24.75">
      <c r="A17" s="111">
        <v>1455417</v>
      </c>
      <c r="B17" s="282" t="s">
        <v>680</v>
      </c>
      <c r="C17" s="111">
        <v>6168688</v>
      </c>
      <c r="D17" s="111">
        <v>1068567</v>
      </c>
    </row>
    <row r="18" spans="1:4" ht="24.75">
      <c r="A18" s="111">
        <v>145931</v>
      </c>
      <c r="B18" s="282" t="s">
        <v>681</v>
      </c>
      <c r="C18" s="111">
        <v>5608971</v>
      </c>
      <c r="D18" s="111">
        <v>99152</v>
      </c>
    </row>
    <row r="19" spans="1:4" ht="24.75">
      <c r="A19" s="111">
        <v>81660441</v>
      </c>
      <c r="B19" s="282" t="s">
        <v>682</v>
      </c>
      <c r="C19" s="111">
        <v>538414546</v>
      </c>
      <c r="D19" s="111">
        <v>67633247</v>
      </c>
    </row>
    <row r="20" spans="1:4" ht="24.75">
      <c r="A20" s="111">
        <v>6050312</v>
      </c>
      <c r="B20" s="410" t="s">
        <v>683</v>
      </c>
      <c r="C20" s="111">
        <v>9440796</v>
      </c>
      <c r="D20" s="111">
        <v>398185</v>
      </c>
    </row>
    <row r="21" spans="1:4" ht="24.75">
      <c r="A21" s="111">
        <v>7814469</v>
      </c>
      <c r="B21" s="282" t="s">
        <v>684</v>
      </c>
      <c r="C21" s="111">
        <v>77435883</v>
      </c>
      <c r="D21" s="111">
        <v>11112509</v>
      </c>
    </row>
    <row r="22" spans="1:4" ht="24.75">
      <c r="A22" s="153">
        <f>SUM(A16:A21)</f>
        <v>223000413</v>
      </c>
      <c r="B22" s="409" t="s">
        <v>685</v>
      </c>
      <c r="C22" s="153">
        <f>SUM(C16:C21)</f>
        <v>930137828</v>
      </c>
      <c r="D22" s="153">
        <f>SUM(D16:D21)</f>
        <v>193751281</v>
      </c>
    </row>
    <row r="23" spans="1:4" ht="24.75">
      <c r="A23" s="406"/>
      <c r="B23" s="407" t="s">
        <v>686</v>
      </c>
      <c r="C23" s="408"/>
      <c r="D23" s="406"/>
    </row>
    <row r="24" spans="1:4" ht="24.75">
      <c r="A24" s="111">
        <v>180459435</v>
      </c>
      <c r="B24" s="282" t="s">
        <v>687</v>
      </c>
      <c r="C24" s="111">
        <v>458709465</v>
      </c>
      <c r="D24" s="111">
        <v>163309109</v>
      </c>
    </row>
    <row r="25" spans="1:4" ht="24.75">
      <c r="A25" s="111">
        <v>6287339</v>
      </c>
      <c r="B25" s="282" t="s">
        <v>688</v>
      </c>
      <c r="C25" s="111">
        <v>65738361</v>
      </c>
      <c r="D25" s="111">
        <v>15124410</v>
      </c>
    </row>
    <row r="26" spans="1:4" ht="24.75">
      <c r="A26" s="111">
        <v>42065584</v>
      </c>
      <c r="B26" s="282" t="s">
        <v>689</v>
      </c>
      <c r="C26" s="111">
        <v>469405406</v>
      </c>
      <c r="D26" s="111">
        <v>36881402</v>
      </c>
    </row>
    <row r="27" spans="1:4" ht="24.75">
      <c r="A27" s="111">
        <v>24470374</v>
      </c>
      <c r="B27" s="282" t="s">
        <v>690</v>
      </c>
      <c r="C27" s="111">
        <v>312541786</v>
      </c>
      <c r="D27" s="111">
        <v>67764437</v>
      </c>
    </row>
    <row r="28" spans="1:4" ht="24.75">
      <c r="A28" s="111">
        <v>3225647</v>
      </c>
      <c r="B28" s="282" t="s">
        <v>691</v>
      </c>
      <c r="C28" s="111">
        <v>39453597</v>
      </c>
      <c r="D28" s="111">
        <v>2235902</v>
      </c>
    </row>
    <row r="29" spans="1:4" ht="24.75">
      <c r="A29" s="111">
        <v>9475445</v>
      </c>
      <c r="B29" s="282" t="s">
        <v>692</v>
      </c>
      <c r="C29" s="111">
        <v>42937368</v>
      </c>
      <c r="D29" s="111">
        <v>6490006</v>
      </c>
    </row>
    <row r="30" spans="1:4" ht="24.75">
      <c r="A30" s="153">
        <f>SUM(A24:A29)</f>
        <v>265983824</v>
      </c>
      <c r="B30" s="409" t="s">
        <v>693</v>
      </c>
      <c r="C30" s="153">
        <f>SUM(C24:C29)</f>
        <v>1388785983</v>
      </c>
      <c r="D30" s="153">
        <f>SUM(D24:D29)</f>
        <v>291805266</v>
      </c>
    </row>
    <row r="31" spans="1:4" ht="24.75">
      <c r="A31" s="411"/>
      <c r="B31" s="407" t="s">
        <v>694</v>
      </c>
      <c r="C31" s="412"/>
      <c r="D31" s="411"/>
    </row>
    <row r="32" spans="1:4" ht="24.75">
      <c r="A32" s="111">
        <v>342112285</v>
      </c>
      <c r="B32" s="282" t="s">
        <v>695</v>
      </c>
      <c r="C32" s="111">
        <v>1971611015</v>
      </c>
      <c r="D32" s="111">
        <v>417182081</v>
      </c>
    </row>
    <row r="33" spans="1:4" ht="24.75">
      <c r="A33" s="111">
        <v>121759952</v>
      </c>
      <c r="B33" s="282" t="s">
        <v>696</v>
      </c>
      <c r="C33" s="111">
        <v>271086714</v>
      </c>
      <c r="D33" s="111">
        <v>112725159</v>
      </c>
    </row>
    <row r="34" spans="1:4" ht="24.75">
      <c r="A34" s="111">
        <v>49777080</v>
      </c>
      <c r="B34" s="282" t="s">
        <v>697</v>
      </c>
      <c r="C34" s="111">
        <v>590609829</v>
      </c>
      <c r="D34" s="111">
        <v>98962161</v>
      </c>
    </row>
    <row r="35" spans="1:4" ht="24.75">
      <c r="A35" s="111">
        <v>11750425</v>
      </c>
      <c r="B35" s="282" t="s">
        <v>698</v>
      </c>
      <c r="C35" s="111">
        <v>68783449</v>
      </c>
      <c r="D35" s="111">
        <v>12329438</v>
      </c>
    </row>
    <row r="36" spans="1:4" ht="24.75">
      <c r="A36" s="111">
        <v>58924102</v>
      </c>
      <c r="B36" s="282" t="s">
        <v>699</v>
      </c>
      <c r="C36" s="111">
        <v>239958704</v>
      </c>
      <c r="D36" s="111">
        <v>79929411</v>
      </c>
    </row>
    <row r="37" spans="1:4" ht="24.75">
      <c r="A37" s="111">
        <v>92024878</v>
      </c>
      <c r="B37" s="282" t="s">
        <v>700</v>
      </c>
      <c r="C37" s="111">
        <v>585664194</v>
      </c>
      <c r="D37" s="111">
        <v>86726293</v>
      </c>
    </row>
    <row r="38" spans="1:4" ht="24.75">
      <c r="A38" s="111">
        <v>670740</v>
      </c>
      <c r="B38" s="282" t="s">
        <v>701</v>
      </c>
      <c r="C38" s="111">
        <v>24182534</v>
      </c>
      <c r="D38" s="111">
        <v>885809</v>
      </c>
    </row>
    <row r="39" spans="1:4" ht="24.75">
      <c r="A39" s="153">
        <f>SUM(A32:A38)</f>
        <v>677019462</v>
      </c>
      <c r="B39" s="409" t="s">
        <v>702</v>
      </c>
      <c r="C39" s="153">
        <f>SUM(C32:C38)</f>
        <v>3751896439</v>
      </c>
      <c r="D39" s="153">
        <f>SUM(D32:D38)</f>
        <v>808740352</v>
      </c>
    </row>
    <row r="40" spans="1:4" ht="24.75">
      <c r="A40" s="153">
        <f>SUM(A14,+A22,A30,+A39)</f>
        <v>1199873990</v>
      </c>
      <c r="B40" s="413" t="s">
        <v>703</v>
      </c>
      <c r="C40" s="153">
        <f>SUM(C14,+C22,C30,+C39)</f>
        <v>6233442902</v>
      </c>
      <c r="D40" s="153">
        <f>SUM(D14,+D22,D30,+D39)</f>
        <v>1324878884</v>
      </c>
    </row>
    <row r="41" spans="1:4" ht="18">
      <c r="A41" s="414" t="s">
        <v>704</v>
      </c>
      <c r="B41" s="415" t="s">
        <v>705</v>
      </c>
      <c r="C41" s="153">
        <v>1200000000</v>
      </c>
      <c r="D41" s="414" t="s">
        <v>704</v>
      </c>
    </row>
    <row r="42" spans="1:4" ht="12.75">
      <c r="A42" s="352"/>
      <c r="B42" s="416" t="s">
        <v>706</v>
      </c>
      <c r="C42" s="352"/>
      <c r="D42" s="352"/>
    </row>
    <row r="43" spans="1:4" ht="12.75">
      <c r="A43" s="352"/>
      <c r="B43" s="417"/>
      <c r="C43" s="352"/>
      <c r="D43" s="352"/>
    </row>
  </sheetData>
  <sheetProtection/>
  <mergeCells count="6">
    <mergeCell ref="A1:D1"/>
    <mergeCell ref="A2:D2"/>
    <mergeCell ref="A3:D3"/>
    <mergeCell ref="C5:D5"/>
    <mergeCell ref="C6:C7"/>
    <mergeCell ref="D6:D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89"/>
  <sheetViews>
    <sheetView rightToLeft="1" zoomScalePageLayoutView="0" workbookViewId="0" topLeftCell="A10">
      <selection activeCell="A1" sqref="A1:D89"/>
    </sheetView>
  </sheetViews>
  <sheetFormatPr defaultColWidth="9.140625" defaultRowHeight="12.75"/>
  <cols>
    <col min="1" max="1" width="15.00390625" style="0" customWidth="1"/>
    <col min="2" max="2" width="47.00390625" style="0" customWidth="1"/>
    <col min="3" max="3" width="15.57421875" style="0" customWidth="1"/>
    <col min="4" max="4" width="16.57421875" style="0" customWidth="1"/>
  </cols>
  <sheetData>
    <row r="2" spans="1:4" ht="24.75">
      <c r="A2" s="91" t="s">
        <v>86</v>
      </c>
      <c r="B2" s="91"/>
      <c r="C2" s="91"/>
      <c r="D2" s="91"/>
    </row>
    <row r="3" spans="1:4" ht="27.75">
      <c r="A3" s="93" t="s">
        <v>87</v>
      </c>
      <c r="B3" s="94"/>
      <c r="C3" s="95"/>
      <c r="D3" s="95"/>
    </row>
    <row r="4" spans="1:4" ht="27.75">
      <c r="A4" s="96" t="s">
        <v>88</v>
      </c>
      <c r="B4" s="95"/>
      <c r="C4" s="95"/>
      <c r="D4" s="95"/>
    </row>
    <row r="5" spans="1:4" ht="23.25">
      <c r="A5" s="97"/>
      <c r="B5" s="97"/>
      <c r="C5" s="97"/>
      <c r="D5" s="98" t="s">
        <v>89</v>
      </c>
    </row>
    <row r="6" spans="1:4" ht="23.25">
      <c r="A6" s="99" t="s">
        <v>2</v>
      </c>
      <c r="B6" s="100"/>
      <c r="C6" s="101" t="s">
        <v>90</v>
      </c>
      <c r="D6" s="45"/>
    </row>
    <row r="7" spans="1:4" ht="27.75">
      <c r="A7" s="102" t="s">
        <v>28</v>
      </c>
      <c r="B7" s="103" t="s">
        <v>3</v>
      </c>
      <c r="C7" s="104" t="s">
        <v>4</v>
      </c>
      <c r="D7" s="104" t="s">
        <v>2</v>
      </c>
    </row>
    <row r="8" spans="1:4" ht="23.25">
      <c r="A8" s="105">
        <v>2018</v>
      </c>
      <c r="B8" s="106"/>
      <c r="C8" s="107"/>
      <c r="D8" s="107"/>
    </row>
    <row r="9" spans="1:4" ht="24.75">
      <c r="A9" s="108">
        <v>12038806</v>
      </c>
      <c r="B9" s="109" t="s">
        <v>91</v>
      </c>
      <c r="C9" s="110">
        <v>14000000</v>
      </c>
      <c r="D9" s="108">
        <v>9311285</v>
      </c>
    </row>
    <row r="10" spans="1:4" ht="24.75">
      <c r="A10" s="111">
        <v>90</v>
      </c>
      <c r="B10" s="112" t="s">
        <v>92</v>
      </c>
      <c r="C10" s="113">
        <v>3000</v>
      </c>
      <c r="D10" s="111">
        <v>10756</v>
      </c>
    </row>
    <row r="11" spans="1:4" ht="24.75">
      <c r="A11" s="114">
        <v>4834</v>
      </c>
      <c r="B11" s="115" t="s">
        <v>93</v>
      </c>
      <c r="C11" s="113">
        <v>5000</v>
      </c>
      <c r="D11" s="114">
        <v>14879</v>
      </c>
    </row>
    <row r="12" spans="1:4" ht="24.75">
      <c r="A12" s="114">
        <v>1232739</v>
      </c>
      <c r="B12" s="115" t="s">
        <v>94</v>
      </c>
      <c r="C12" s="116">
        <v>635000</v>
      </c>
      <c r="D12" s="114">
        <v>818109</v>
      </c>
    </row>
    <row r="13" spans="1:4" ht="24.75">
      <c r="A13" s="114">
        <v>491625962</v>
      </c>
      <c r="B13" s="115" t="s">
        <v>95</v>
      </c>
      <c r="C13" s="116">
        <v>625255000</v>
      </c>
      <c r="D13" s="114">
        <v>696142729</v>
      </c>
    </row>
    <row r="14" spans="1:4" ht="24.75">
      <c r="A14" s="114">
        <v>8129512</v>
      </c>
      <c r="B14" s="115" t="s">
        <v>96</v>
      </c>
      <c r="C14" s="116">
        <v>6900000</v>
      </c>
      <c r="D14" s="114">
        <v>7175244</v>
      </c>
    </row>
    <row r="15" spans="1:4" ht="24.75">
      <c r="A15" s="114">
        <v>179084</v>
      </c>
      <c r="B15" s="115" t="s">
        <v>97</v>
      </c>
      <c r="C15" s="116">
        <v>200000</v>
      </c>
      <c r="D15" s="114">
        <v>176388</v>
      </c>
    </row>
    <row r="16" spans="1:4" ht="24.75">
      <c r="A16" s="114">
        <v>631479</v>
      </c>
      <c r="B16" s="115" t="s">
        <v>98</v>
      </c>
      <c r="C16" s="116">
        <v>650000</v>
      </c>
      <c r="D16" s="114">
        <v>503651</v>
      </c>
    </row>
    <row r="17" spans="1:4" ht="24.75">
      <c r="A17" s="114">
        <v>18526587</v>
      </c>
      <c r="B17" s="115" t="s">
        <v>99</v>
      </c>
      <c r="C17" s="116">
        <v>22000000</v>
      </c>
      <c r="D17" s="114">
        <v>19193873</v>
      </c>
    </row>
    <row r="18" spans="1:4" ht="24.75">
      <c r="A18" s="114">
        <v>12333253</v>
      </c>
      <c r="B18" s="115" t="s">
        <v>100</v>
      </c>
      <c r="C18" s="116">
        <v>11025000</v>
      </c>
      <c r="D18" s="114">
        <v>37914243</v>
      </c>
    </row>
    <row r="19" spans="1:4" ht="24.75">
      <c r="A19" s="114">
        <v>7721262</v>
      </c>
      <c r="B19" s="115" t="s">
        <v>101</v>
      </c>
      <c r="C19" s="116">
        <v>8000000</v>
      </c>
      <c r="D19" s="114">
        <v>6750042</v>
      </c>
    </row>
    <row r="20" spans="1:4" ht="24.75">
      <c r="A20" s="114">
        <v>2425488</v>
      </c>
      <c r="B20" s="115" t="s">
        <v>102</v>
      </c>
      <c r="C20" s="116">
        <v>2430000</v>
      </c>
      <c r="D20" s="114">
        <v>2642189</v>
      </c>
    </row>
    <row r="21" spans="1:4" ht="24.75">
      <c r="A21" s="114">
        <v>27707457</v>
      </c>
      <c r="B21" s="115" t="s">
        <v>103</v>
      </c>
      <c r="C21" s="116">
        <v>30150000</v>
      </c>
      <c r="D21" s="114">
        <v>44746952</v>
      </c>
    </row>
    <row r="22" spans="1:4" ht="24.75">
      <c r="A22" s="114">
        <v>2090285</v>
      </c>
      <c r="B22" s="115" t="s">
        <v>104</v>
      </c>
      <c r="C22" s="116">
        <v>2000000</v>
      </c>
      <c r="D22" s="114">
        <v>5931553</v>
      </c>
    </row>
    <row r="23" spans="1:4" ht="24.75">
      <c r="A23" s="114">
        <v>1217239</v>
      </c>
      <c r="B23" s="115" t="s">
        <v>105</v>
      </c>
      <c r="C23" s="116">
        <v>1115000</v>
      </c>
      <c r="D23" s="114">
        <v>1161274</v>
      </c>
    </row>
    <row r="24" spans="1:4" ht="24.75">
      <c r="A24" s="114">
        <v>655446</v>
      </c>
      <c r="B24" s="115" t="s">
        <v>106</v>
      </c>
      <c r="C24" s="116">
        <v>700000</v>
      </c>
      <c r="D24" s="114">
        <v>672503</v>
      </c>
    </row>
    <row r="25" spans="1:4" ht="24.75">
      <c r="A25" s="114">
        <v>19105962</v>
      </c>
      <c r="B25" s="115" t="s">
        <v>107</v>
      </c>
      <c r="C25" s="116">
        <v>22100000</v>
      </c>
      <c r="D25" s="114">
        <v>17646660</v>
      </c>
    </row>
    <row r="26" spans="1:4" ht="24.75">
      <c r="A26" s="114">
        <v>79516553</v>
      </c>
      <c r="B26" s="115" t="s">
        <v>108</v>
      </c>
      <c r="C26" s="116">
        <v>72000000</v>
      </c>
      <c r="D26" s="114">
        <v>66407344</v>
      </c>
    </row>
    <row r="27" spans="1:4" ht="24.75">
      <c r="A27" s="114">
        <v>24091289</v>
      </c>
      <c r="B27" s="115" t="s">
        <v>109</v>
      </c>
      <c r="C27" s="116">
        <v>25400000</v>
      </c>
      <c r="D27" s="114">
        <v>21659095</v>
      </c>
    </row>
    <row r="28" spans="1:4" ht="24.75">
      <c r="A28" s="114">
        <v>895</v>
      </c>
      <c r="B28" s="115" t="s">
        <v>110</v>
      </c>
      <c r="C28" s="116">
        <v>2000</v>
      </c>
      <c r="D28" s="114">
        <v>0</v>
      </c>
    </row>
    <row r="29" spans="1:4" ht="24.75">
      <c r="A29" s="114">
        <v>16327441</v>
      </c>
      <c r="B29" s="115" t="s">
        <v>111</v>
      </c>
      <c r="C29" s="116">
        <v>22000000</v>
      </c>
      <c r="D29" s="114">
        <v>14945160</v>
      </c>
    </row>
    <row r="30" spans="1:4" ht="24.75">
      <c r="A30" s="114">
        <v>8986</v>
      </c>
      <c r="B30" s="115" t="s">
        <v>112</v>
      </c>
      <c r="C30" s="116">
        <v>7000</v>
      </c>
      <c r="D30" s="114">
        <v>9448</v>
      </c>
    </row>
    <row r="31" spans="1:4" ht="24.75">
      <c r="A31" s="117">
        <v>766607</v>
      </c>
      <c r="B31" s="57" t="s">
        <v>113</v>
      </c>
      <c r="C31" s="118">
        <v>800000</v>
      </c>
      <c r="D31" s="117">
        <v>1200848</v>
      </c>
    </row>
    <row r="32" spans="1:4" ht="24.75">
      <c r="A32" s="114">
        <v>3836</v>
      </c>
      <c r="B32" s="115" t="s">
        <v>114</v>
      </c>
      <c r="C32" s="116">
        <v>6000</v>
      </c>
      <c r="D32" s="114">
        <v>0</v>
      </c>
    </row>
    <row r="33" spans="1:4" ht="24.75">
      <c r="A33" s="114">
        <v>4606</v>
      </c>
      <c r="B33" s="112" t="s">
        <v>115</v>
      </c>
      <c r="C33" s="116">
        <v>7000</v>
      </c>
      <c r="D33" s="114">
        <v>4592</v>
      </c>
    </row>
    <row r="34" spans="1:4" ht="24.75">
      <c r="A34" s="114">
        <v>508707</v>
      </c>
      <c r="B34" s="112" t="s">
        <v>116</v>
      </c>
      <c r="C34" s="116">
        <v>6700000</v>
      </c>
      <c r="D34" s="114">
        <v>1933767</v>
      </c>
    </row>
    <row r="35" spans="1:4" ht="24.75">
      <c r="A35" s="114">
        <v>8400</v>
      </c>
      <c r="B35" s="112" t="s">
        <v>117</v>
      </c>
      <c r="C35" s="116">
        <v>50000</v>
      </c>
      <c r="D35" s="114">
        <v>30648</v>
      </c>
    </row>
    <row r="36" spans="1:4" ht="24.75">
      <c r="A36" s="114">
        <f>15883146+28077</f>
        <v>15911223</v>
      </c>
      <c r="B36" s="112" t="s">
        <v>118</v>
      </c>
      <c r="C36" s="116">
        <v>165466000</v>
      </c>
      <c r="D36" s="114">
        <v>163909912</v>
      </c>
    </row>
    <row r="37" spans="1:4" ht="24.75">
      <c r="A37" s="114">
        <v>552244</v>
      </c>
      <c r="B37" s="112" t="s">
        <v>119</v>
      </c>
      <c r="C37" s="116">
        <v>600000</v>
      </c>
      <c r="D37" s="114">
        <v>511971</v>
      </c>
    </row>
    <row r="38" spans="1:4" ht="24.75">
      <c r="A38" s="119">
        <v>23965</v>
      </c>
      <c r="B38" s="120" t="s">
        <v>120</v>
      </c>
      <c r="C38" s="114">
        <v>100000</v>
      </c>
      <c r="D38" s="119">
        <v>31988</v>
      </c>
    </row>
    <row r="39" spans="1:4" ht="15">
      <c r="A39" s="121"/>
      <c r="B39" s="121"/>
      <c r="C39" s="121"/>
      <c r="D39" s="121"/>
    </row>
    <row r="40" ht="12.75">
      <c r="B40" s="61" t="s">
        <v>121</v>
      </c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24.75">
      <c r="A47" s="91" t="s">
        <v>122</v>
      </c>
      <c r="B47" s="91"/>
      <c r="C47" s="91"/>
      <c r="D47" s="91"/>
    </row>
    <row r="48" spans="1:4" ht="27.75">
      <c r="A48" s="122" t="s">
        <v>87</v>
      </c>
      <c r="B48" s="123"/>
      <c r="C48" s="123"/>
      <c r="D48" s="95"/>
    </row>
    <row r="49" spans="1:4" ht="27.75">
      <c r="A49" s="124" t="s">
        <v>123</v>
      </c>
      <c r="B49" s="125"/>
      <c r="C49" s="123"/>
      <c r="D49" s="95"/>
    </row>
    <row r="50" spans="1:4" ht="23.25">
      <c r="A50" s="97"/>
      <c r="B50" s="97"/>
      <c r="C50" s="97"/>
      <c r="D50" s="98" t="s">
        <v>89</v>
      </c>
    </row>
    <row r="51" spans="1:4" ht="23.25">
      <c r="A51" s="99" t="s">
        <v>2</v>
      </c>
      <c r="B51" s="100"/>
      <c r="C51" s="101" t="s">
        <v>124</v>
      </c>
      <c r="D51" s="45"/>
    </row>
    <row r="52" spans="1:4" ht="27.75">
      <c r="A52" s="102" t="s">
        <v>28</v>
      </c>
      <c r="B52" s="103" t="s">
        <v>3</v>
      </c>
      <c r="C52" s="104" t="s">
        <v>4</v>
      </c>
      <c r="D52" s="104" t="s">
        <v>2</v>
      </c>
    </row>
    <row r="53" spans="1:4" ht="23.25">
      <c r="A53" s="126">
        <v>2018</v>
      </c>
      <c r="B53" s="127"/>
      <c r="C53" s="107"/>
      <c r="D53" s="107"/>
    </row>
    <row r="54" spans="1:4" ht="24.75">
      <c r="A54" s="108">
        <v>913591</v>
      </c>
      <c r="B54" s="112" t="s">
        <v>125</v>
      </c>
      <c r="C54" s="113">
        <v>1000000</v>
      </c>
      <c r="D54" s="114">
        <v>3262964</v>
      </c>
    </row>
    <row r="55" spans="1:4" ht="24.75">
      <c r="A55" s="114">
        <v>124200</v>
      </c>
      <c r="B55" s="112" t="s">
        <v>126</v>
      </c>
      <c r="C55" s="113">
        <v>40000</v>
      </c>
      <c r="D55" s="114">
        <v>233028</v>
      </c>
    </row>
    <row r="56" spans="1:4" ht="24.75">
      <c r="A56" s="114">
        <v>219301</v>
      </c>
      <c r="B56" s="112" t="s">
        <v>127</v>
      </c>
      <c r="C56" s="113">
        <v>400000</v>
      </c>
      <c r="D56" s="114">
        <v>342839</v>
      </c>
    </row>
    <row r="57" spans="1:4" ht="24.75">
      <c r="A57" s="114">
        <v>11268</v>
      </c>
      <c r="B57" s="112" t="s">
        <v>128</v>
      </c>
      <c r="C57" s="113">
        <v>10000</v>
      </c>
      <c r="D57" s="114">
        <v>8565</v>
      </c>
    </row>
    <row r="58" spans="1:4" ht="24.75">
      <c r="A58" s="114">
        <v>20076</v>
      </c>
      <c r="B58" s="112" t="s">
        <v>129</v>
      </c>
      <c r="C58" s="114">
        <v>20000</v>
      </c>
      <c r="D58" s="114">
        <v>25591</v>
      </c>
    </row>
    <row r="59" spans="1:4" ht="24.75">
      <c r="A59" s="114">
        <v>5550684</v>
      </c>
      <c r="B59" s="112" t="s">
        <v>130</v>
      </c>
      <c r="C59" s="113">
        <v>6900000</v>
      </c>
      <c r="D59" s="114">
        <v>4316231</v>
      </c>
    </row>
    <row r="60" spans="1:4" ht="24.75">
      <c r="A60" s="114">
        <v>193720</v>
      </c>
      <c r="B60" s="112" t="s">
        <v>131</v>
      </c>
      <c r="C60" s="113">
        <v>195000</v>
      </c>
      <c r="D60" s="116">
        <v>181553</v>
      </c>
    </row>
    <row r="61" spans="1:4" ht="24.75">
      <c r="A61" s="114">
        <v>10877553</v>
      </c>
      <c r="B61" s="112" t="s">
        <v>132</v>
      </c>
      <c r="C61" s="113">
        <v>13220000</v>
      </c>
      <c r="D61" s="116">
        <v>12168173</v>
      </c>
    </row>
    <row r="62" spans="1:4" ht="24.75">
      <c r="A62" s="111">
        <v>19</v>
      </c>
      <c r="B62" s="112" t="s">
        <v>133</v>
      </c>
      <c r="C62" s="113">
        <v>1000</v>
      </c>
      <c r="D62" s="113">
        <v>858</v>
      </c>
    </row>
    <row r="63" spans="1:4" ht="24.75">
      <c r="A63" s="114">
        <v>3149</v>
      </c>
      <c r="B63" s="112" t="s">
        <v>134</v>
      </c>
      <c r="C63" s="116">
        <v>700000</v>
      </c>
      <c r="D63" s="116">
        <v>810995</v>
      </c>
    </row>
    <row r="64" spans="1:4" ht="24.75">
      <c r="A64" s="114">
        <v>261452966</v>
      </c>
      <c r="B64" s="112" t="s">
        <v>135</v>
      </c>
      <c r="C64" s="116">
        <v>290000000</v>
      </c>
      <c r="D64" s="114">
        <v>244232343</v>
      </c>
    </row>
    <row r="65" spans="1:4" ht="24.75">
      <c r="A65" s="114">
        <v>21</v>
      </c>
      <c r="B65" s="112" t="s">
        <v>136</v>
      </c>
      <c r="C65" s="116">
        <v>55000</v>
      </c>
      <c r="D65" s="114">
        <v>0</v>
      </c>
    </row>
    <row r="66" spans="1:4" ht="24.75">
      <c r="A66" s="114">
        <v>3390421</v>
      </c>
      <c r="B66" s="112" t="s">
        <v>137</v>
      </c>
      <c r="C66" s="116">
        <v>2900000</v>
      </c>
      <c r="D66" s="114">
        <v>2547107</v>
      </c>
    </row>
    <row r="67" spans="1:4" ht="24.75">
      <c r="A67" s="114">
        <v>41445951</v>
      </c>
      <c r="B67" s="112" t="s">
        <v>138</v>
      </c>
      <c r="C67" s="116">
        <v>0</v>
      </c>
      <c r="D67" s="114">
        <v>0</v>
      </c>
    </row>
    <row r="68" spans="1:4" ht="24.75">
      <c r="A68" s="114">
        <v>412390</v>
      </c>
      <c r="B68" s="112" t="s">
        <v>139</v>
      </c>
      <c r="C68" s="116">
        <v>335000</v>
      </c>
      <c r="D68" s="116">
        <v>337559</v>
      </c>
    </row>
    <row r="69" spans="1:4" ht="24.75">
      <c r="A69" s="114">
        <v>14133</v>
      </c>
      <c r="B69" s="112" t="s">
        <v>140</v>
      </c>
      <c r="C69" s="116">
        <v>455000</v>
      </c>
      <c r="D69" s="116">
        <v>20528</v>
      </c>
    </row>
    <row r="70" spans="1:4" ht="24.75">
      <c r="A70" s="114">
        <v>387559</v>
      </c>
      <c r="B70" s="112" t="s">
        <v>141</v>
      </c>
      <c r="C70" s="116">
        <v>265000</v>
      </c>
      <c r="D70" s="116">
        <v>399526</v>
      </c>
    </row>
    <row r="71" spans="1:4" ht="24.75">
      <c r="A71" s="114">
        <v>1024</v>
      </c>
      <c r="B71" s="112" t="s">
        <v>142</v>
      </c>
      <c r="C71" s="116">
        <v>1000</v>
      </c>
      <c r="D71" s="116">
        <v>750</v>
      </c>
    </row>
    <row r="72" spans="1:4" ht="24.75">
      <c r="A72" s="114">
        <v>8278781</v>
      </c>
      <c r="B72" s="112" t="s">
        <v>143</v>
      </c>
      <c r="C72" s="116">
        <v>7000000</v>
      </c>
      <c r="D72" s="116">
        <v>9054209</v>
      </c>
    </row>
    <row r="73" spans="1:4" ht="24.75">
      <c r="A73" s="114">
        <v>9380</v>
      </c>
      <c r="B73" s="112" t="s">
        <v>144</v>
      </c>
      <c r="C73" s="128" t="s">
        <v>145</v>
      </c>
      <c r="D73" s="116">
        <v>9234</v>
      </c>
    </row>
    <row r="74" spans="1:4" ht="24.75">
      <c r="A74" s="114">
        <v>78041139</v>
      </c>
      <c r="B74" s="112" t="s">
        <v>146</v>
      </c>
      <c r="C74" s="116">
        <v>89900000</v>
      </c>
      <c r="D74" s="116">
        <v>86757832</v>
      </c>
    </row>
    <row r="75" spans="1:4" ht="24.75">
      <c r="A75" s="114">
        <v>181600</v>
      </c>
      <c r="B75" s="112" t="s">
        <v>147</v>
      </c>
      <c r="C75" s="116">
        <v>200000</v>
      </c>
      <c r="D75" s="116">
        <v>178867</v>
      </c>
    </row>
    <row r="76" spans="1:4" ht="24.75">
      <c r="A76" s="114">
        <v>107563</v>
      </c>
      <c r="B76" s="112" t="s">
        <v>148</v>
      </c>
      <c r="C76" s="116">
        <v>130000</v>
      </c>
      <c r="D76" s="116">
        <v>114742</v>
      </c>
    </row>
    <row r="77" spans="1:4" ht="24.75">
      <c r="A77" s="114">
        <v>23058687</v>
      </c>
      <c r="B77" s="112" t="s">
        <v>149</v>
      </c>
      <c r="C77" s="116">
        <v>34400000</v>
      </c>
      <c r="D77" s="116">
        <v>19069931</v>
      </c>
    </row>
    <row r="78" spans="1:4" ht="24.75">
      <c r="A78" s="114">
        <v>186863</v>
      </c>
      <c r="B78" s="112" t="s">
        <v>150</v>
      </c>
      <c r="C78" s="116">
        <v>300000</v>
      </c>
      <c r="D78" s="116">
        <v>221052</v>
      </c>
    </row>
    <row r="79" spans="1:4" ht="24.75">
      <c r="A79" s="114">
        <v>571927</v>
      </c>
      <c r="B79" s="112" t="s">
        <v>151</v>
      </c>
      <c r="C79" s="113">
        <v>200000</v>
      </c>
      <c r="D79" s="114">
        <f>338874+26510</f>
        <v>365384</v>
      </c>
    </row>
    <row r="80" spans="1:4" ht="24.75">
      <c r="A80" s="114">
        <v>758</v>
      </c>
      <c r="B80" s="112" t="s">
        <v>152</v>
      </c>
      <c r="C80" s="128" t="s">
        <v>145</v>
      </c>
      <c r="D80" s="114">
        <v>798</v>
      </c>
    </row>
    <row r="81" spans="1:4" ht="24.75">
      <c r="A81" s="114">
        <v>520120297</v>
      </c>
      <c r="B81" s="112" t="s">
        <v>153</v>
      </c>
      <c r="C81" s="116">
        <v>490000000</v>
      </c>
      <c r="D81" s="114">
        <v>481424462</v>
      </c>
    </row>
    <row r="82" spans="1:4" ht="24.75">
      <c r="A82" s="114">
        <v>35423</v>
      </c>
      <c r="B82" s="112" t="s">
        <v>154</v>
      </c>
      <c r="C82" s="128" t="s">
        <v>145</v>
      </c>
      <c r="D82" s="114">
        <v>3974</v>
      </c>
    </row>
    <row r="83" spans="1:4" ht="24.75">
      <c r="A83" s="129"/>
      <c r="B83" s="130" t="s">
        <v>155</v>
      </c>
      <c r="C83" s="131"/>
      <c r="D83" s="129"/>
    </row>
    <row r="84" spans="1:4" ht="24.75">
      <c r="A84" s="114">
        <v>457407443</v>
      </c>
      <c r="B84" s="112" t="s">
        <v>156</v>
      </c>
      <c r="C84" s="116">
        <v>227500000</v>
      </c>
      <c r="D84" s="114">
        <v>263850625</v>
      </c>
    </row>
    <row r="85" spans="1:4" ht="24.75">
      <c r="A85" s="114">
        <v>0</v>
      </c>
      <c r="B85" s="112" t="s">
        <v>157</v>
      </c>
      <c r="C85" s="116">
        <v>0</v>
      </c>
      <c r="D85" s="116">
        <v>6333429</v>
      </c>
    </row>
    <row r="86" spans="1:4" ht="24.75">
      <c r="A86" s="114">
        <v>76934229</v>
      </c>
      <c r="B86" s="112" t="s">
        <v>158</v>
      </c>
      <c r="C86" s="116">
        <v>93567000</v>
      </c>
      <c r="D86" s="116">
        <v>73756899</v>
      </c>
    </row>
    <row r="87" spans="1:4" ht="24.75">
      <c r="A87" s="132" t="s">
        <v>145</v>
      </c>
      <c r="B87" s="120" t="s">
        <v>159</v>
      </c>
      <c r="C87" s="113">
        <v>50000000</v>
      </c>
      <c r="D87" s="128" t="s">
        <v>145</v>
      </c>
    </row>
    <row r="88" spans="1:4" ht="24.75">
      <c r="A88" s="133">
        <f>SUM(A9:A38,A54:A87)</f>
        <v>2233302353</v>
      </c>
      <c r="B88" s="134" t="s">
        <v>160</v>
      </c>
      <c r="C88" s="135">
        <f>SUM(C9:C38,C54:C87)</f>
        <v>2350000000</v>
      </c>
      <c r="D88" s="135">
        <f>SUM(D9:D38,D54:D87)-8029</f>
        <v>2331479122</v>
      </c>
    </row>
    <row r="89" ht="12.75">
      <c r="B89" s="61" t="s">
        <v>161</v>
      </c>
    </row>
  </sheetData>
  <sheetProtection/>
  <mergeCells count="7">
    <mergeCell ref="A2:D2"/>
    <mergeCell ref="C7:C8"/>
    <mergeCell ref="D7:D8"/>
    <mergeCell ref="A39:D39"/>
    <mergeCell ref="A47:D47"/>
    <mergeCell ref="C52:C53"/>
    <mergeCell ref="D52:D5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40"/>
  <sheetViews>
    <sheetView rightToLeft="1" zoomScalePageLayoutView="0" workbookViewId="0" topLeftCell="A85">
      <selection activeCell="A1" sqref="A1:E140"/>
    </sheetView>
  </sheetViews>
  <sheetFormatPr defaultColWidth="9.140625" defaultRowHeight="12.75"/>
  <cols>
    <col min="1" max="1" width="24.421875" style="0" customWidth="1"/>
    <col min="2" max="2" width="4.00390625" style="0" customWidth="1"/>
    <col min="3" max="3" width="38.00390625" style="0" customWidth="1"/>
    <col min="4" max="4" width="15.57421875" style="0" customWidth="1"/>
    <col min="5" max="5" width="16.57421875" style="0" customWidth="1"/>
  </cols>
  <sheetData>
    <row r="2" spans="1:5" ht="24.75">
      <c r="A2" s="91" t="s">
        <v>162</v>
      </c>
      <c r="B2" s="91"/>
      <c r="C2" s="91"/>
      <c r="D2" s="91"/>
      <c r="E2" s="91"/>
    </row>
    <row r="3" spans="1:5" ht="27.75">
      <c r="A3" s="96" t="s">
        <v>163</v>
      </c>
      <c r="B3" s="136"/>
      <c r="C3" s="136"/>
      <c r="D3" s="136"/>
      <c r="E3" s="136"/>
    </row>
    <row r="4" spans="1:5" ht="27.75">
      <c r="A4" s="96" t="s">
        <v>164</v>
      </c>
      <c r="B4" s="136"/>
      <c r="C4" s="136"/>
      <c r="D4" s="136"/>
      <c r="E4" s="136"/>
    </row>
    <row r="5" spans="1:5" ht="27.75">
      <c r="A5" s="96" t="s">
        <v>165</v>
      </c>
      <c r="B5" s="136"/>
      <c r="C5" s="136"/>
      <c r="D5" s="136"/>
      <c r="E5" s="136"/>
    </row>
    <row r="6" spans="1:5" ht="23.25">
      <c r="A6" s="97"/>
      <c r="B6" s="137"/>
      <c r="C6" s="97"/>
      <c r="D6" s="97"/>
      <c r="E6" s="98" t="s">
        <v>166</v>
      </c>
    </row>
    <row r="7" spans="1:5" ht="23.25">
      <c r="A7" s="99" t="s">
        <v>167</v>
      </c>
      <c r="B7" s="138"/>
      <c r="C7" s="139"/>
      <c r="D7" s="39" t="s">
        <v>75</v>
      </c>
      <c r="E7" s="140"/>
    </row>
    <row r="8" spans="1:5" ht="27.75">
      <c r="A8" s="102" t="s">
        <v>28</v>
      </c>
      <c r="B8" s="36" t="s">
        <v>3</v>
      </c>
      <c r="C8" s="141"/>
      <c r="D8" s="104" t="s">
        <v>4</v>
      </c>
      <c r="E8" s="104" t="s">
        <v>167</v>
      </c>
    </row>
    <row r="9" spans="1:5" ht="23.25">
      <c r="A9" s="102">
        <v>2018</v>
      </c>
      <c r="B9" s="142"/>
      <c r="C9" s="143"/>
      <c r="D9" s="107"/>
      <c r="E9" s="107"/>
    </row>
    <row r="10" spans="1:5" ht="24.75">
      <c r="A10" s="144"/>
      <c r="B10" s="145" t="s">
        <v>5</v>
      </c>
      <c r="C10" s="146" t="s">
        <v>168</v>
      </c>
      <c r="D10" s="144"/>
      <c r="E10" s="144"/>
    </row>
    <row r="11" spans="1:5" ht="24.75">
      <c r="A11" s="111">
        <v>90</v>
      </c>
      <c r="B11" s="33"/>
      <c r="C11" s="147" t="s">
        <v>169</v>
      </c>
      <c r="D11" s="111">
        <v>3000</v>
      </c>
      <c r="E11" s="111">
        <v>10756</v>
      </c>
    </row>
    <row r="12" spans="1:5" ht="24.75">
      <c r="A12" s="111">
        <v>4834</v>
      </c>
      <c r="B12" s="33"/>
      <c r="C12" s="147" t="s">
        <v>170</v>
      </c>
      <c r="D12" s="111">
        <v>5000</v>
      </c>
      <c r="E12" s="111">
        <v>14879</v>
      </c>
    </row>
    <row r="13" spans="1:5" ht="24.75">
      <c r="A13" s="111">
        <v>1232739</v>
      </c>
      <c r="B13" s="33"/>
      <c r="C13" s="147" t="s">
        <v>171</v>
      </c>
      <c r="D13" s="111">
        <v>635000</v>
      </c>
      <c r="E13" s="111">
        <v>818109</v>
      </c>
    </row>
    <row r="14" spans="1:5" ht="24.75">
      <c r="A14" s="111">
        <v>491625961</v>
      </c>
      <c r="B14" s="33"/>
      <c r="C14" s="147" t="s">
        <v>95</v>
      </c>
      <c r="D14" s="111">
        <v>625255000</v>
      </c>
      <c r="E14" s="111">
        <v>696142729</v>
      </c>
    </row>
    <row r="15" spans="1:5" ht="24.75">
      <c r="A15" s="111">
        <v>8129512</v>
      </c>
      <c r="B15" s="33"/>
      <c r="C15" s="147" t="s">
        <v>96</v>
      </c>
      <c r="D15" s="111">
        <v>6900000</v>
      </c>
      <c r="E15" s="111">
        <v>7175243</v>
      </c>
    </row>
    <row r="16" spans="1:5" ht="24.75">
      <c r="A16" s="111">
        <v>895</v>
      </c>
      <c r="B16" s="33"/>
      <c r="C16" s="147" t="s">
        <v>110</v>
      </c>
      <c r="D16" s="111">
        <v>2000</v>
      </c>
      <c r="E16" s="111"/>
    </row>
    <row r="17" spans="1:5" ht="24.75">
      <c r="A17" s="111">
        <v>766607</v>
      </c>
      <c r="B17" s="33"/>
      <c r="C17" s="148" t="s">
        <v>172</v>
      </c>
      <c r="D17" s="111">
        <v>800000</v>
      </c>
      <c r="E17" s="111">
        <v>1200843</v>
      </c>
    </row>
    <row r="18" spans="1:5" ht="24.75">
      <c r="A18" s="111">
        <v>3836</v>
      </c>
      <c r="B18" s="33"/>
      <c r="C18" s="147" t="s">
        <v>114</v>
      </c>
      <c r="D18" s="111">
        <v>6000</v>
      </c>
      <c r="E18" s="111">
        <v>0</v>
      </c>
    </row>
    <row r="19" spans="1:5" ht="24.75">
      <c r="A19" s="111">
        <v>8400</v>
      </c>
      <c r="B19" s="33"/>
      <c r="C19" s="147" t="s">
        <v>173</v>
      </c>
      <c r="D19" s="111">
        <v>50000</v>
      </c>
      <c r="E19" s="111">
        <v>30648</v>
      </c>
    </row>
    <row r="20" spans="1:5" ht="24.75">
      <c r="A20" s="111">
        <v>5859</v>
      </c>
      <c r="B20" s="33"/>
      <c r="C20" s="147" t="s">
        <v>128</v>
      </c>
      <c r="D20" s="111">
        <v>10000</v>
      </c>
      <c r="E20" s="111">
        <v>2668</v>
      </c>
    </row>
    <row r="21" spans="1:5" ht="24.75">
      <c r="A21" s="111">
        <v>20076</v>
      </c>
      <c r="B21" s="33"/>
      <c r="C21" s="147" t="s">
        <v>174</v>
      </c>
      <c r="D21" s="111">
        <v>20000</v>
      </c>
      <c r="E21" s="111">
        <v>25591</v>
      </c>
    </row>
    <row r="22" spans="1:5" ht="24.75">
      <c r="A22" s="111">
        <v>412390</v>
      </c>
      <c r="B22" s="33"/>
      <c r="C22" s="147" t="s">
        <v>139</v>
      </c>
      <c r="D22" s="111">
        <v>335000</v>
      </c>
      <c r="E22" s="111">
        <v>337559</v>
      </c>
    </row>
    <row r="23" spans="1:5" ht="24.75">
      <c r="A23" s="111">
        <v>20</v>
      </c>
      <c r="B23" s="33"/>
      <c r="C23" s="147" t="s">
        <v>136</v>
      </c>
      <c r="D23" s="111">
        <v>55000</v>
      </c>
      <c r="E23" s="111">
        <v>0</v>
      </c>
    </row>
    <row r="24" spans="1:5" ht="24.75">
      <c r="A24" s="111"/>
      <c r="B24" s="33"/>
      <c r="C24" s="147" t="s">
        <v>175</v>
      </c>
      <c r="D24" s="111">
        <v>50000000</v>
      </c>
      <c r="E24" s="111"/>
    </row>
    <row r="25" spans="1:5" ht="24.75">
      <c r="A25" s="149">
        <f>SUM(A11:A23)</f>
        <v>502211219</v>
      </c>
      <c r="B25" s="81"/>
      <c r="C25" s="150" t="s">
        <v>176</v>
      </c>
      <c r="D25" s="149">
        <f>SUM(D11:D24)</f>
        <v>684076000</v>
      </c>
      <c r="E25" s="149">
        <f>SUM(E11:E23)-8029</f>
        <v>705750996</v>
      </c>
    </row>
    <row r="26" spans="1:5" ht="24.75">
      <c r="A26" s="149"/>
      <c r="B26" s="31" t="s">
        <v>6</v>
      </c>
      <c r="C26" s="146" t="s">
        <v>177</v>
      </c>
      <c r="D26" s="149"/>
      <c r="E26" s="149"/>
    </row>
    <row r="27" spans="1:5" ht="24.75">
      <c r="A27" s="151">
        <v>571927</v>
      </c>
      <c r="B27" s="33"/>
      <c r="C27" s="147" t="s">
        <v>151</v>
      </c>
      <c r="D27" s="111">
        <v>200000</v>
      </c>
      <c r="E27" s="111">
        <f>338875+26510</f>
        <v>365385</v>
      </c>
    </row>
    <row r="28" spans="1:5" ht="24.75">
      <c r="A28" s="149">
        <f>SUM(A27)</f>
        <v>571927</v>
      </c>
      <c r="B28" s="81"/>
      <c r="C28" s="150" t="s">
        <v>178</v>
      </c>
      <c r="D28" s="149">
        <f>SUM(D27)</f>
        <v>200000</v>
      </c>
      <c r="E28" s="149">
        <f>SUM(E27)</f>
        <v>365385</v>
      </c>
    </row>
    <row r="29" spans="1:5" ht="24.75">
      <c r="A29" s="149"/>
      <c r="B29" s="31" t="s">
        <v>7</v>
      </c>
      <c r="C29" s="146" t="s">
        <v>179</v>
      </c>
      <c r="D29" s="149"/>
      <c r="E29" s="149"/>
    </row>
    <row r="30" spans="1:5" ht="24.75">
      <c r="A30" s="111">
        <v>179084</v>
      </c>
      <c r="B30" s="33"/>
      <c r="C30" s="147" t="s">
        <v>97</v>
      </c>
      <c r="D30" s="111">
        <v>200000</v>
      </c>
      <c r="E30" s="111">
        <v>176388</v>
      </c>
    </row>
    <row r="31" spans="1:5" ht="24.75">
      <c r="A31" s="111">
        <v>2423687</v>
      </c>
      <c r="B31" s="33"/>
      <c r="C31" s="147" t="s">
        <v>102</v>
      </c>
      <c r="D31" s="111">
        <v>2430000</v>
      </c>
      <c r="E31" s="111">
        <v>2641358</v>
      </c>
    </row>
    <row r="32" spans="1:5" ht="24.75">
      <c r="A32" s="111">
        <v>8986</v>
      </c>
      <c r="B32" s="33"/>
      <c r="C32" s="147" t="s">
        <v>112</v>
      </c>
      <c r="D32" s="111">
        <v>7000</v>
      </c>
      <c r="E32" s="111">
        <v>9449</v>
      </c>
    </row>
    <row r="33" spans="1:5" ht="24.75">
      <c r="A33" s="111">
        <v>5550684</v>
      </c>
      <c r="B33" s="33"/>
      <c r="C33" s="147" t="s">
        <v>180</v>
      </c>
      <c r="D33" s="111">
        <v>6900000</v>
      </c>
      <c r="E33" s="111">
        <v>4316231</v>
      </c>
    </row>
    <row r="34" spans="1:5" ht="24.75">
      <c r="A34" s="111">
        <v>8278781</v>
      </c>
      <c r="B34" s="33"/>
      <c r="C34" s="147" t="s">
        <v>181</v>
      </c>
      <c r="D34" s="111">
        <v>7000000</v>
      </c>
      <c r="E34" s="111">
        <v>9054209</v>
      </c>
    </row>
    <row r="35" spans="1:5" ht="24.75">
      <c r="A35" s="111">
        <v>181600</v>
      </c>
      <c r="B35" s="31"/>
      <c r="C35" s="147" t="s">
        <v>182</v>
      </c>
      <c r="D35" s="111">
        <v>200000</v>
      </c>
      <c r="E35" s="111">
        <v>178867</v>
      </c>
    </row>
    <row r="36" spans="1:5" ht="24.75">
      <c r="A36" s="111">
        <v>758</v>
      </c>
      <c r="B36" s="33"/>
      <c r="C36" s="152" t="s">
        <v>152</v>
      </c>
      <c r="D36" s="128" t="s">
        <v>183</v>
      </c>
      <c r="E36" s="111">
        <v>798</v>
      </c>
    </row>
    <row r="37" spans="1:5" ht="24.75">
      <c r="A37" s="111">
        <v>520120298</v>
      </c>
      <c r="B37" s="33"/>
      <c r="C37" s="147" t="s">
        <v>153</v>
      </c>
      <c r="D37" s="111">
        <v>490000000</v>
      </c>
      <c r="E37" s="111">
        <v>481424462</v>
      </c>
    </row>
    <row r="38" spans="1:5" ht="24.75">
      <c r="A38" s="153">
        <f>SUM(A30:A37)</f>
        <v>536743878</v>
      </c>
      <c r="B38" s="81"/>
      <c r="C38" s="11" t="s">
        <v>184</v>
      </c>
      <c r="D38" s="153">
        <f>SUM(D30:D37)</f>
        <v>506737000</v>
      </c>
      <c r="E38" s="153">
        <f>SUM(E30:E37)</f>
        <v>497801762</v>
      </c>
    </row>
    <row r="40" ht="12.75">
      <c r="C40" s="154" t="s">
        <v>185</v>
      </c>
    </row>
    <row r="41" ht="12.75">
      <c r="C41" s="154"/>
    </row>
    <row r="42" spans="1:5" ht="24.75">
      <c r="A42" s="155"/>
      <c r="B42" s="97"/>
      <c r="C42" s="97"/>
      <c r="D42" s="97"/>
      <c r="E42" s="97"/>
    </row>
    <row r="43" spans="1:5" ht="24.75">
      <c r="A43" s="91" t="s">
        <v>186</v>
      </c>
      <c r="B43" s="91"/>
      <c r="C43" s="91"/>
      <c r="D43" s="91"/>
      <c r="E43" s="91"/>
    </row>
    <row r="44" spans="1:5" ht="27.75">
      <c r="A44" s="96" t="s">
        <v>163</v>
      </c>
      <c r="B44" s="136"/>
      <c r="C44" s="136"/>
      <c r="D44" s="136"/>
      <c r="E44" s="136"/>
    </row>
    <row r="45" spans="1:5" ht="27.75">
      <c r="A45" s="96" t="s">
        <v>164</v>
      </c>
      <c r="B45" s="136"/>
      <c r="C45" s="136"/>
      <c r="D45" s="136"/>
      <c r="E45" s="136"/>
    </row>
    <row r="46" spans="1:5" ht="27.75">
      <c r="A46" s="96" t="s">
        <v>165</v>
      </c>
      <c r="B46" s="136"/>
      <c r="C46" s="136"/>
      <c r="D46" s="136"/>
      <c r="E46" s="136"/>
    </row>
    <row r="47" spans="1:5" ht="23.25">
      <c r="A47" s="97"/>
      <c r="B47" s="137"/>
      <c r="C47" s="97"/>
      <c r="D47" s="97"/>
      <c r="E47" s="98" t="s">
        <v>166</v>
      </c>
    </row>
    <row r="48" spans="1:5" ht="23.25">
      <c r="A48" s="99" t="s">
        <v>167</v>
      </c>
      <c r="B48" s="138"/>
      <c r="C48" s="139"/>
      <c r="D48" s="39" t="s">
        <v>75</v>
      </c>
      <c r="E48" s="140"/>
    </row>
    <row r="49" spans="1:5" ht="27.75">
      <c r="A49" s="102" t="s">
        <v>28</v>
      </c>
      <c r="B49" s="36" t="s">
        <v>3</v>
      </c>
      <c r="C49" s="141"/>
      <c r="D49" s="104" t="s">
        <v>4</v>
      </c>
      <c r="E49" s="104" t="s">
        <v>167</v>
      </c>
    </row>
    <row r="50" spans="1:5" ht="23.25">
      <c r="A50" s="102">
        <v>2018</v>
      </c>
      <c r="B50" s="142"/>
      <c r="C50" s="143"/>
      <c r="D50" s="107"/>
      <c r="E50" s="107"/>
    </row>
    <row r="51" spans="1:5" ht="24.75">
      <c r="A51" s="156"/>
      <c r="B51" s="31" t="s">
        <v>8</v>
      </c>
      <c r="C51" s="146" t="s">
        <v>187</v>
      </c>
      <c r="D51" s="156"/>
      <c r="E51" s="156"/>
    </row>
    <row r="52" spans="1:5" ht="24.75">
      <c r="A52" s="111">
        <v>1800</v>
      </c>
      <c r="B52" s="31"/>
      <c r="C52" s="148" t="s">
        <v>188</v>
      </c>
      <c r="D52" s="128" t="s">
        <v>183</v>
      </c>
      <c r="E52" s="111">
        <v>831</v>
      </c>
    </row>
    <row r="53" spans="1:5" ht="24.75">
      <c r="A53" s="111">
        <v>15509</v>
      </c>
      <c r="B53" s="31"/>
      <c r="C53" s="152" t="s">
        <v>189</v>
      </c>
      <c r="D53" s="111">
        <v>13000</v>
      </c>
      <c r="E53" s="111">
        <v>18676</v>
      </c>
    </row>
    <row r="54" spans="1:5" ht="24.75">
      <c r="A54" s="111">
        <v>2089140</v>
      </c>
      <c r="B54" s="33"/>
      <c r="C54" s="152" t="s">
        <v>104</v>
      </c>
      <c r="D54" s="111">
        <v>2000000</v>
      </c>
      <c r="E54" s="111">
        <v>5929389</v>
      </c>
    </row>
    <row r="55" spans="1:5" ht="24.75">
      <c r="A55" s="111">
        <v>508707</v>
      </c>
      <c r="B55" s="33"/>
      <c r="C55" s="152" t="s">
        <v>116</v>
      </c>
      <c r="D55" s="111">
        <v>6700000</v>
      </c>
      <c r="E55" s="111">
        <v>1933767</v>
      </c>
    </row>
    <row r="56" spans="1:5" ht="24.75">
      <c r="A56" s="111">
        <v>23965</v>
      </c>
      <c r="B56" s="33"/>
      <c r="C56" s="147" t="s">
        <v>190</v>
      </c>
      <c r="D56" s="111">
        <v>100000</v>
      </c>
      <c r="E56" s="111">
        <v>31988</v>
      </c>
    </row>
    <row r="57" spans="1:5" ht="24.75">
      <c r="A57" s="111">
        <v>913592</v>
      </c>
      <c r="B57" s="33"/>
      <c r="C57" s="147" t="s">
        <v>191</v>
      </c>
      <c r="D57" s="111">
        <v>1000000</v>
      </c>
      <c r="E57" s="111">
        <v>3262965</v>
      </c>
    </row>
    <row r="58" spans="1:5" ht="24.75">
      <c r="A58" s="111"/>
      <c r="B58" s="33"/>
      <c r="C58" s="147" t="s">
        <v>192</v>
      </c>
      <c r="D58" s="111"/>
      <c r="E58" s="111">
        <v>36989</v>
      </c>
    </row>
    <row r="59" spans="1:5" ht="24.75">
      <c r="A59" s="111">
        <v>19</v>
      </c>
      <c r="B59" s="33"/>
      <c r="C59" s="147" t="s">
        <v>133</v>
      </c>
      <c r="D59" s="111">
        <v>1000</v>
      </c>
      <c r="E59" s="111">
        <v>858</v>
      </c>
    </row>
    <row r="60" spans="1:5" ht="24.75">
      <c r="A60" s="111">
        <v>3149</v>
      </c>
      <c r="B60" s="33"/>
      <c r="C60" s="147" t="s">
        <v>193</v>
      </c>
      <c r="D60" s="111">
        <v>700000</v>
      </c>
      <c r="E60" s="111">
        <v>810995</v>
      </c>
    </row>
    <row r="61" spans="1:5" ht="24.75">
      <c r="A61" s="111">
        <v>387559</v>
      </c>
      <c r="B61" s="33"/>
      <c r="C61" s="147" t="s">
        <v>194</v>
      </c>
      <c r="D61" s="111">
        <v>265000</v>
      </c>
      <c r="E61" s="111">
        <v>399526</v>
      </c>
    </row>
    <row r="62" spans="1:5" ht="24.75">
      <c r="A62" s="111">
        <v>1148293</v>
      </c>
      <c r="B62" s="33"/>
      <c r="C62" s="147" t="s">
        <v>195</v>
      </c>
      <c r="D62" s="111">
        <v>1800000</v>
      </c>
      <c r="E62" s="111">
        <v>1019470</v>
      </c>
    </row>
    <row r="63" spans="1:5" ht="24.75">
      <c r="A63" s="111">
        <v>9381</v>
      </c>
      <c r="B63" s="33"/>
      <c r="C63" s="147" t="s">
        <v>196</v>
      </c>
      <c r="D63" s="128" t="s">
        <v>183</v>
      </c>
      <c r="E63" s="111">
        <v>9234</v>
      </c>
    </row>
    <row r="64" spans="1:5" ht="24.75">
      <c r="A64" s="153">
        <f>SUM(A52:A63)</f>
        <v>5101114</v>
      </c>
      <c r="B64" s="81"/>
      <c r="C64" s="11" t="s">
        <v>197</v>
      </c>
      <c r="D64" s="153">
        <f>SUM(D52:D62)</f>
        <v>12579000</v>
      </c>
      <c r="E64" s="153">
        <f>SUM(E52:E63)</f>
        <v>13454688</v>
      </c>
    </row>
    <row r="65" spans="1:5" ht="24.75">
      <c r="A65" s="149"/>
      <c r="B65" s="145" t="s">
        <v>9</v>
      </c>
      <c r="C65" s="146" t="s">
        <v>198</v>
      </c>
      <c r="D65" s="149"/>
      <c r="E65" s="149"/>
    </row>
    <row r="66" spans="1:5" ht="24.75">
      <c r="A66" s="111">
        <v>27691948</v>
      </c>
      <c r="B66" s="33"/>
      <c r="C66" s="147" t="s">
        <v>103</v>
      </c>
      <c r="D66" s="111">
        <v>30137000</v>
      </c>
      <c r="E66" s="111">
        <v>44728276</v>
      </c>
    </row>
    <row r="67" spans="1:5" ht="24.75">
      <c r="A67" s="149">
        <f>SUM(A66:A66)</f>
        <v>27691948</v>
      </c>
      <c r="B67" s="81"/>
      <c r="C67" s="150" t="s">
        <v>199</v>
      </c>
      <c r="D67" s="149">
        <f>SUM(D65:D66)</f>
        <v>30137000</v>
      </c>
      <c r="E67" s="149">
        <f>SUM(E66:E66)</f>
        <v>44728276</v>
      </c>
    </row>
    <row r="68" spans="1:5" ht="24.75">
      <c r="A68" s="149"/>
      <c r="B68" s="31" t="s">
        <v>10</v>
      </c>
      <c r="C68" s="146" t="s">
        <v>200</v>
      </c>
      <c r="D68" s="149"/>
      <c r="E68" s="149"/>
    </row>
    <row r="69" spans="1:5" ht="24.75">
      <c r="A69" s="111">
        <v>1217239</v>
      </c>
      <c r="B69" s="33"/>
      <c r="C69" s="147" t="s">
        <v>105</v>
      </c>
      <c r="D69" s="111">
        <v>1115000</v>
      </c>
      <c r="E69" s="111">
        <v>1161274</v>
      </c>
    </row>
    <row r="70" spans="1:5" ht="24.75">
      <c r="A70" s="111">
        <v>4606</v>
      </c>
      <c r="B70" s="33"/>
      <c r="C70" s="147" t="s">
        <v>115</v>
      </c>
      <c r="D70" s="111">
        <v>7000</v>
      </c>
      <c r="E70" s="111">
        <v>4592</v>
      </c>
    </row>
    <row r="71" spans="1:5" ht="24.75">
      <c r="A71" s="111">
        <v>260304673</v>
      </c>
      <c r="B71" s="33"/>
      <c r="C71" s="147" t="s">
        <v>201</v>
      </c>
      <c r="D71" s="111">
        <v>288200000</v>
      </c>
      <c r="E71" s="111">
        <v>243212874</v>
      </c>
    </row>
    <row r="72" spans="1:5" ht="24.75">
      <c r="A72" s="111">
        <v>1024</v>
      </c>
      <c r="B72" s="33"/>
      <c r="C72" s="147" t="s">
        <v>142</v>
      </c>
      <c r="D72" s="111">
        <v>1000</v>
      </c>
      <c r="E72" s="111">
        <v>750</v>
      </c>
    </row>
    <row r="73" spans="1:5" ht="24.75">
      <c r="A73" s="153">
        <f>SUM(A69:A72)</f>
        <v>261527542</v>
      </c>
      <c r="B73" s="81"/>
      <c r="C73" s="11" t="s">
        <v>202</v>
      </c>
      <c r="D73" s="153">
        <f>SUM(D69:D72)</f>
        <v>289323000</v>
      </c>
      <c r="E73" s="153">
        <f>SUM(E69:E72)</f>
        <v>244379490</v>
      </c>
    </row>
    <row r="74" spans="1:5" ht="24.75">
      <c r="A74" s="149"/>
      <c r="B74" s="31" t="s">
        <v>13</v>
      </c>
      <c r="C74" s="146" t="s">
        <v>203</v>
      </c>
      <c r="D74" s="149"/>
      <c r="E74" s="149"/>
    </row>
    <row r="75" spans="1:5" ht="24.75">
      <c r="A75" s="111">
        <v>12038806</v>
      </c>
      <c r="B75" s="33"/>
      <c r="C75" s="147" t="s">
        <v>204</v>
      </c>
      <c r="D75" s="111">
        <v>14000000</v>
      </c>
      <c r="E75" s="111">
        <v>9311284</v>
      </c>
    </row>
    <row r="76" spans="1:5" ht="24.75">
      <c r="A76" s="111">
        <v>79516553</v>
      </c>
      <c r="B76" s="33"/>
      <c r="C76" s="147" t="s">
        <v>205</v>
      </c>
      <c r="D76" s="111">
        <v>72000000</v>
      </c>
      <c r="E76" s="111">
        <v>66407344</v>
      </c>
    </row>
    <row r="77" spans="1:5" ht="24.75">
      <c r="A77" s="111">
        <v>23752694</v>
      </c>
      <c r="B77" s="33"/>
      <c r="C77" s="147" t="s">
        <v>206</v>
      </c>
      <c r="D77" s="111">
        <v>25400000</v>
      </c>
      <c r="E77" s="111">
        <v>21659095</v>
      </c>
    </row>
    <row r="78" spans="1:5" ht="24.75">
      <c r="A78" s="111">
        <v>338595</v>
      </c>
      <c r="B78" s="33"/>
      <c r="C78" s="147" t="s">
        <v>207</v>
      </c>
      <c r="D78" s="111">
        <v>0</v>
      </c>
      <c r="E78" s="111">
        <v>0</v>
      </c>
    </row>
    <row r="79" spans="1:5" ht="24.75">
      <c r="A79" s="111">
        <v>16327441</v>
      </c>
      <c r="B79" s="157"/>
      <c r="C79" s="147" t="s">
        <v>111</v>
      </c>
      <c r="D79" s="111">
        <v>22000000</v>
      </c>
      <c r="E79" s="111">
        <v>14945160</v>
      </c>
    </row>
    <row r="80" spans="1:5" ht="24.75">
      <c r="A80" s="111">
        <v>3390421</v>
      </c>
      <c r="B80" s="157"/>
      <c r="C80" s="147" t="s">
        <v>208</v>
      </c>
      <c r="D80" s="111">
        <v>2900000</v>
      </c>
      <c r="E80" s="111">
        <v>2547107</v>
      </c>
    </row>
    <row r="81" spans="1:5" ht="24.75">
      <c r="A81" s="111">
        <v>41445950</v>
      </c>
      <c r="B81" s="157"/>
      <c r="C81" s="147" t="s">
        <v>209</v>
      </c>
      <c r="D81" s="111">
        <v>67466000</v>
      </c>
      <c r="E81" s="111">
        <v>40000000</v>
      </c>
    </row>
    <row r="82" spans="1:5" ht="24.75">
      <c r="A82" s="111">
        <v>76934228</v>
      </c>
      <c r="B82" s="157"/>
      <c r="C82" s="147" t="s">
        <v>158</v>
      </c>
      <c r="D82" s="111">
        <v>93567000</v>
      </c>
      <c r="E82" s="111">
        <v>73756899</v>
      </c>
    </row>
    <row r="83" spans="1:5" ht="24.75">
      <c r="A83" s="153">
        <f>SUM(A75:A82)</f>
        <v>253744688</v>
      </c>
      <c r="B83" s="158"/>
      <c r="C83" s="11" t="s">
        <v>210</v>
      </c>
      <c r="D83" s="153">
        <f>SUM(D75:D82)</f>
        <v>297333000</v>
      </c>
      <c r="E83" s="153">
        <f>SUM(E75:E82)</f>
        <v>228626889</v>
      </c>
    </row>
    <row r="84" spans="1:5" ht="15.75">
      <c r="A84" s="159"/>
      <c r="B84" s="160"/>
      <c r="C84" s="160"/>
      <c r="D84" s="160"/>
      <c r="E84" s="160"/>
    </row>
    <row r="85" spans="1:5" ht="12.75">
      <c r="A85" s="1"/>
      <c r="B85" s="97"/>
      <c r="C85" s="161" t="s">
        <v>211</v>
      </c>
      <c r="D85" s="97"/>
      <c r="E85" s="97"/>
    </row>
    <row r="86" spans="1:5" ht="12.75">
      <c r="A86" s="1"/>
      <c r="B86" s="97"/>
      <c r="C86" s="161"/>
      <c r="D86" s="97"/>
      <c r="E86" s="97"/>
    </row>
    <row r="87" spans="1:5" ht="12.75">
      <c r="A87" s="1"/>
      <c r="B87" s="97"/>
      <c r="C87" s="161"/>
      <c r="D87" s="97"/>
      <c r="E87" s="97"/>
    </row>
    <row r="89" spans="1:5" ht="12.75">
      <c r="A89" s="1"/>
      <c r="B89" s="1"/>
      <c r="C89" s="1"/>
      <c r="D89" s="1"/>
      <c r="E89" s="1"/>
    </row>
    <row r="93" spans="1:5" ht="24.75">
      <c r="A93" s="162" t="s">
        <v>186</v>
      </c>
      <c r="B93" s="162"/>
      <c r="C93" s="162"/>
      <c r="D93" s="162"/>
      <c r="E93" s="162"/>
    </row>
    <row r="94" spans="1:5" ht="27.75">
      <c r="A94" s="96" t="s">
        <v>163</v>
      </c>
      <c r="B94" s="136"/>
      <c r="C94" s="136"/>
      <c r="D94" s="136"/>
      <c r="E94" s="136"/>
    </row>
    <row r="95" spans="1:5" ht="27.75">
      <c r="A95" s="96" t="s">
        <v>164</v>
      </c>
      <c r="B95" s="136"/>
      <c r="C95" s="136"/>
      <c r="D95" s="136"/>
      <c r="E95" s="136"/>
    </row>
    <row r="96" spans="1:5" ht="27.75">
      <c r="A96" s="96" t="s">
        <v>165</v>
      </c>
      <c r="B96" s="136"/>
      <c r="C96" s="136"/>
      <c r="D96" s="136"/>
      <c r="E96" s="136"/>
    </row>
    <row r="97" spans="1:5" ht="23.25">
      <c r="A97" s="97"/>
      <c r="B97" s="137"/>
      <c r="C97" s="97"/>
      <c r="D97" s="97"/>
      <c r="E97" s="98" t="s">
        <v>166</v>
      </c>
    </row>
    <row r="98" spans="1:5" ht="23.25">
      <c r="A98" s="99" t="s">
        <v>167</v>
      </c>
      <c r="B98" s="138"/>
      <c r="C98" s="139"/>
      <c r="D98" s="39" t="s">
        <v>75</v>
      </c>
      <c r="E98" s="140"/>
    </row>
    <row r="99" spans="1:5" ht="27.75">
      <c r="A99" s="102" t="s">
        <v>28</v>
      </c>
      <c r="B99" s="36" t="s">
        <v>3</v>
      </c>
      <c r="C99" s="141"/>
      <c r="D99" s="104" t="s">
        <v>4</v>
      </c>
      <c r="E99" s="104" t="s">
        <v>167</v>
      </c>
    </row>
    <row r="100" spans="1:5" ht="23.25">
      <c r="A100" s="102">
        <v>2018</v>
      </c>
      <c r="B100" s="142"/>
      <c r="C100" s="143"/>
      <c r="D100" s="107"/>
      <c r="E100" s="107"/>
    </row>
    <row r="101" spans="1:5" ht="24.75">
      <c r="A101" s="156"/>
      <c r="B101" s="31" t="s">
        <v>30</v>
      </c>
      <c r="C101" s="146" t="s">
        <v>212</v>
      </c>
      <c r="D101" s="156"/>
      <c r="E101" s="156"/>
    </row>
    <row r="102" spans="1:5" ht="24.75">
      <c r="A102" s="111">
        <v>631479</v>
      </c>
      <c r="B102" s="33"/>
      <c r="C102" s="147" t="s">
        <v>213</v>
      </c>
      <c r="D102" s="111">
        <v>650000</v>
      </c>
      <c r="E102" s="111">
        <v>503651</v>
      </c>
    </row>
    <row r="103" spans="1:5" ht="24.75">
      <c r="A103" s="111">
        <v>1145</v>
      </c>
      <c r="B103" s="33"/>
      <c r="C103" s="147" t="s">
        <v>214</v>
      </c>
      <c r="D103" s="128" t="s">
        <v>183</v>
      </c>
      <c r="E103" s="111">
        <v>2164</v>
      </c>
    </row>
    <row r="104" spans="1:5" ht="24.75">
      <c r="A104" s="111">
        <v>655446</v>
      </c>
      <c r="B104" s="33"/>
      <c r="C104" s="147" t="s">
        <v>215</v>
      </c>
      <c r="D104" s="111">
        <v>700000</v>
      </c>
      <c r="E104" s="111">
        <v>672503</v>
      </c>
    </row>
    <row r="105" spans="1:5" ht="24.75">
      <c r="A105" s="111">
        <v>552244</v>
      </c>
      <c r="B105" s="33"/>
      <c r="C105" s="147" t="s">
        <v>216</v>
      </c>
      <c r="D105" s="111">
        <v>600000</v>
      </c>
      <c r="E105" s="111">
        <v>511971</v>
      </c>
    </row>
    <row r="106" spans="1:5" ht="24.75">
      <c r="A106" s="111">
        <v>219301</v>
      </c>
      <c r="B106" s="33"/>
      <c r="C106" s="147" t="s">
        <v>192</v>
      </c>
      <c r="D106" s="111">
        <v>400000</v>
      </c>
      <c r="E106" s="111">
        <v>305851</v>
      </c>
    </row>
    <row r="107" spans="1:5" ht="24.75">
      <c r="A107" s="111">
        <v>5409</v>
      </c>
      <c r="B107" s="33"/>
      <c r="C107" s="147" t="s">
        <v>217</v>
      </c>
      <c r="D107" s="128" t="s">
        <v>183</v>
      </c>
      <c r="E107" s="111">
        <v>5897</v>
      </c>
    </row>
    <row r="108" spans="1:5" ht="24.75">
      <c r="A108" s="111">
        <v>193720</v>
      </c>
      <c r="B108" s="33"/>
      <c r="C108" s="147" t="s">
        <v>131</v>
      </c>
      <c r="D108" s="111">
        <v>195000</v>
      </c>
      <c r="E108" s="111">
        <v>181553</v>
      </c>
    </row>
    <row r="109" spans="1:5" ht="24.75">
      <c r="A109" s="111">
        <v>14133</v>
      </c>
      <c r="B109" s="33"/>
      <c r="C109" s="147" t="s">
        <v>218</v>
      </c>
      <c r="D109" s="111">
        <v>455000</v>
      </c>
      <c r="E109" s="111">
        <v>20528</v>
      </c>
    </row>
    <row r="110" spans="1:5" ht="24.75">
      <c r="A110" s="111">
        <v>186863</v>
      </c>
      <c r="B110" s="33"/>
      <c r="C110" s="147" t="s">
        <v>150</v>
      </c>
      <c r="D110" s="111">
        <v>300000</v>
      </c>
      <c r="E110" s="111">
        <v>221052</v>
      </c>
    </row>
    <row r="111" spans="1:5" ht="24.75">
      <c r="A111" s="149">
        <f>SUM(A102:A110)</f>
        <v>2459740</v>
      </c>
      <c r="B111" s="81"/>
      <c r="C111" s="150" t="s">
        <v>219</v>
      </c>
      <c r="D111" s="149">
        <f>SUM(D102:D110)</f>
        <v>3300000</v>
      </c>
      <c r="E111" s="149">
        <f>SUM(E102:E110)</f>
        <v>2425170</v>
      </c>
    </row>
    <row r="112" spans="1:5" ht="24.75">
      <c r="A112" s="149"/>
      <c r="B112" s="31" t="s">
        <v>14</v>
      </c>
      <c r="C112" s="146" t="s">
        <v>220</v>
      </c>
      <c r="D112" s="149"/>
      <c r="E112" s="149"/>
    </row>
    <row r="113" spans="1:5" ht="24.75">
      <c r="A113" s="111">
        <v>12333253</v>
      </c>
      <c r="B113" s="33"/>
      <c r="C113" s="147" t="s">
        <v>221</v>
      </c>
      <c r="D113" s="111">
        <v>11025000</v>
      </c>
      <c r="E113" s="111">
        <v>37914243</v>
      </c>
    </row>
    <row r="114" spans="1:5" ht="24.75">
      <c r="A114" s="111">
        <v>35423</v>
      </c>
      <c r="B114" s="157"/>
      <c r="C114" s="147" t="s">
        <v>154</v>
      </c>
      <c r="D114" s="128" t="s">
        <v>183</v>
      </c>
      <c r="E114" s="111">
        <v>3974</v>
      </c>
    </row>
    <row r="115" spans="1:5" ht="24.75">
      <c r="A115" s="153">
        <f>SUM(A113:A114)</f>
        <v>12368676</v>
      </c>
      <c r="B115" s="81"/>
      <c r="C115" s="11" t="s">
        <v>222</v>
      </c>
      <c r="D115" s="153">
        <f>SUM(D113:D113)</f>
        <v>11025000</v>
      </c>
      <c r="E115" s="153">
        <f>SUM(E113:E114)</f>
        <v>37918217</v>
      </c>
    </row>
    <row r="116" spans="1:5" ht="24.75">
      <c r="A116" s="149"/>
      <c r="B116" s="145" t="s">
        <v>15</v>
      </c>
      <c r="C116" s="146" t="s">
        <v>223</v>
      </c>
      <c r="D116" s="149"/>
      <c r="E116" s="149"/>
    </row>
    <row r="117" spans="1:5" ht="24.75">
      <c r="A117" s="111">
        <v>7721262</v>
      </c>
      <c r="B117" s="33"/>
      <c r="C117" s="147" t="s">
        <v>224</v>
      </c>
      <c r="D117" s="111">
        <v>8000000</v>
      </c>
      <c r="E117" s="111">
        <v>6750042</v>
      </c>
    </row>
    <row r="118" spans="1:5" ht="24.75">
      <c r="A118" s="153">
        <f>SUM(A117:A117)</f>
        <v>7721262</v>
      </c>
      <c r="B118" s="81"/>
      <c r="C118" s="11" t="s">
        <v>225</v>
      </c>
      <c r="D118" s="153">
        <f>SUM(D117:D117)</f>
        <v>8000000</v>
      </c>
      <c r="E118" s="153">
        <f>SUM(E117:E117)</f>
        <v>6750042</v>
      </c>
    </row>
    <row r="119" spans="1:5" ht="24.75">
      <c r="A119" s="111"/>
      <c r="B119" s="31" t="s">
        <v>18</v>
      </c>
      <c r="C119" s="163" t="s">
        <v>226</v>
      </c>
      <c r="D119" s="128"/>
      <c r="E119" s="111"/>
    </row>
    <row r="120" spans="1:5" ht="24.75">
      <c r="A120" s="111">
        <f>19082931+23031</f>
        <v>19105962</v>
      </c>
      <c r="B120" s="31"/>
      <c r="C120" s="147" t="s">
        <v>227</v>
      </c>
      <c r="D120" s="111">
        <v>22100000</v>
      </c>
      <c r="E120" s="111">
        <v>17646660</v>
      </c>
    </row>
    <row r="121" spans="1:5" ht="24.75">
      <c r="A121" s="111">
        <v>15883146</v>
      </c>
      <c r="B121" s="31"/>
      <c r="C121" s="147" t="s">
        <v>228</v>
      </c>
      <c r="D121" s="111">
        <v>98000000</v>
      </c>
      <c r="E121" s="111">
        <v>123896307</v>
      </c>
    </row>
    <row r="122" spans="1:5" ht="24.75">
      <c r="A122" s="111">
        <v>78041139</v>
      </c>
      <c r="B122" s="31"/>
      <c r="C122" s="147" t="s">
        <v>146</v>
      </c>
      <c r="D122" s="111">
        <v>89900000</v>
      </c>
      <c r="E122" s="111">
        <v>86757833</v>
      </c>
    </row>
    <row r="123" spans="1:5" ht="24.75">
      <c r="A123" s="153">
        <f>SUM(A120:A122)</f>
        <v>113030247</v>
      </c>
      <c r="B123" s="81"/>
      <c r="C123" s="11" t="s">
        <v>229</v>
      </c>
      <c r="D123" s="153">
        <f>SUM(D120:D122)</f>
        <v>210000000</v>
      </c>
      <c r="E123" s="153">
        <f>SUM(E120:E122)</f>
        <v>228300800</v>
      </c>
    </row>
    <row r="124" spans="1:5" ht="24.75">
      <c r="A124" s="156"/>
      <c r="B124" s="31" t="s">
        <v>19</v>
      </c>
      <c r="C124" s="146" t="s">
        <v>230</v>
      </c>
      <c r="D124" s="156"/>
      <c r="E124" s="156"/>
    </row>
    <row r="125" spans="1:5" ht="24.75">
      <c r="A125" s="111">
        <v>18526587</v>
      </c>
      <c r="B125" s="33"/>
      <c r="C125" s="147" t="s">
        <v>99</v>
      </c>
      <c r="D125" s="111">
        <v>22000000</v>
      </c>
      <c r="E125" s="111">
        <v>19193873</v>
      </c>
    </row>
    <row r="126" spans="1:5" ht="24.75">
      <c r="A126" s="111">
        <v>28077</v>
      </c>
      <c r="B126" s="33"/>
      <c r="C126" s="147" t="s">
        <v>118</v>
      </c>
      <c r="D126" s="128" t="s">
        <v>183</v>
      </c>
      <c r="E126" s="111">
        <v>13605</v>
      </c>
    </row>
    <row r="127" spans="1:5" ht="24.75">
      <c r="A127" s="111">
        <v>124201</v>
      </c>
      <c r="B127" s="33"/>
      <c r="C127" s="147" t="s">
        <v>231</v>
      </c>
      <c r="D127" s="111">
        <v>40000</v>
      </c>
      <c r="E127" s="111">
        <v>233028</v>
      </c>
    </row>
    <row r="128" spans="1:5" ht="24.75">
      <c r="A128" s="111">
        <v>10877553</v>
      </c>
      <c r="B128" s="33"/>
      <c r="C128" s="147" t="s">
        <v>132</v>
      </c>
      <c r="D128" s="111">
        <v>13220000</v>
      </c>
      <c r="E128" s="111">
        <v>12168173</v>
      </c>
    </row>
    <row r="129" spans="1:5" ht="24.75">
      <c r="A129" s="111">
        <v>107564</v>
      </c>
      <c r="B129" s="33"/>
      <c r="C129" s="147" t="s">
        <v>148</v>
      </c>
      <c r="D129" s="111">
        <v>130000</v>
      </c>
      <c r="E129" s="111">
        <v>114742</v>
      </c>
    </row>
    <row r="130" spans="1:5" ht="24.75">
      <c r="A130" s="111">
        <v>23058687</v>
      </c>
      <c r="B130" s="33"/>
      <c r="C130" s="147" t="s">
        <v>149</v>
      </c>
      <c r="D130" s="111">
        <v>34400000</v>
      </c>
      <c r="E130" s="111">
        <v>19069931</v>
      </c>
    </row>
    <row r="131" spans="1:5" ht="24.75">
      <c r="A131" s="153">
        <f>SUM(A125:A130)</f>
        <v>52722669</v>
      </c>
      <c r="B131" s="81"/>
      <c r="C131" s="11" t="s">
        <v>232</v>
      </c>
      <c r="D131" s="153">
        <f>SUM(D125:D130)</f>
        <v>69790000</v>
      </c>
      <c r="E131" s="153">
        <f>SUM(E125:E130)</f>
        <v>50793352</v>
      </c>
    </row>
    <row r="132" spans="1:5" ht="24.75">
      <c r="A132" s="149"/>
      <c r="B132" s="31" t="s">
        <v>20</v>
      </c>
      <c r="C132" s="146" t="s">
        <v>233</v>
      </c>
      <c r="D132" s="149"/>
      <c r="E132" s="149"/>
    </row>
    <row r="133" spans="1:5" ht="24.75">
      <c r="A133" s="111"/>
      <c r="B133" s="164"/>
      <c r="C133" s="147" t="s">
        <v>155</v>
      </c>
      <c r="D133" s="111"/>
      <c r="E133" s="111"/>
    </row>
    <row r="134" spans="1:5" ht="24.75">
      <c r="A134" s="111">
        <v>457407443</v>
      </c>
      <c r="B134" s="33"/>
      <c r="C134" s="147" t="s">
        <v>234</v>
      </c>
      <c r="D134" s="111">
        <v>227500000</v>
      </c>
      <c r="E134" s="111">
        <v>263850625</v>
      </c>
    </row>
    <row r="135" spans="1:5" ht="24.75">
      <c r="A135" s="128" t="s">
        <v>183</v>
      </c>
      <c r="B135" s="33"/>
      <c r="C135" s="147" t="s">
        <v>235</v>
      </c>
      <c r="D135" s="128">
        <v>0</v>
      </c>
      <c r="E135" s="128">
        <v>6333430</v>
      </c>
    </row>
    <row r="136" spans="1:5" ht="24.75">
      <c r="A136" s="149">
        <f>SUM(A134:A135)</f>
        <v>457407443</v>
      </c>
      <c r="B136" s="81"/>
      <c r="C136" s="150" t="s">
        <v>236</v>
      </c>
      <c r="D136" s="153">
        <f>SUM(D133:D135)</f>
        <v>227500000</v>
      </c>
      <c r="E136" s="149">
        <f>SUM(E134:E135)</f>
        <v>270184055</v>
      </c>
    </row>
    <row r="137" spans="1:5" ht="24.75">
      <c r="A137" s="165" t="s">
        <v>183</v>
      </c>
      <c r="B137" s="33"/>
      <c r="C137" s="150" t="s">
        <v>237</v>
      </c>
      <c r="D137" s="111">
        <v>0</v>
      </c>
      <c r="E137" s="165" t="s">
        <v>183</v>
      </c>
    </row>
    <row r="138" spans="1:5" ht="24.75">
      <c r="A138" s="153">
        <f>SUM(A25+A38+A64+A67+A73+A83+A111+A115+A118+A123+A131+A136+A28)</f>
        <v>2233302353</v>
      </c>
      <c r="B138" s="81"/>
      <c r="C138" s="11" t="s">
        <v>238</v>
      </c>
      <c r="D138" s="153">
        <f>SUM(D25+D38+D64+D67+D73+D83+D111+D115+D118+D123+D131+D136+D28+D137)</f>
        <v>2350000000</v>
      </c>
      <c r="E138" s="153">
        <f>SUM(E25+E38+E64+E67+E73+E83+E111+E115+E118+E123+E131+E136+E28)</f>
        <v>2331479122</v>
      </c>
    </row>
    <row r="139" spans="1:5" ht="24.75">
      <c r="A139" s="166" t="s">
        <v>239</v>
      </c>
      <c r="B139" s="166"/>
      <c r="C139" s="166"/>
      <c r="D139" s="166"/>
      <c r="E139" s="166"/>
    </row>
    <row r="140" spans="1:5" ht="12.75">
      <c r="A140" s="1"/>
      <c r="B140" s="97"/>
      <c r="C140" s="161"/>
      <c r="D140" s="97"/>
      <c r="E140" s="97"/>
    </row>
  </sheetData>
  <sheetProtection/>
  <mergeCells count="11">
    <mergeCell ref="A84:E84"/>
    <mergeCell ref="A93:E93"/>
    <mergeCell ref="D99:D100"/>
    <mergeCell ref="E99:E100"/>
    <mergeCell ref="A139:E139"/>
    <mergeCell ref="A2:E2"/>
    <mergeCell ref="D8:D9"/>
    <mergeCell ref="E8:E9"/>
    <mergeCell ref="A43:E43"/>
    <mergeCell ref="D49:D50"/>
    <mergeCell ref="E49:E5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47"/>
  <sheetViews>
    <sheetView rightToLeft="1" zoomScalePageLayoutView="0" workbookViewId="0" topLeftCell="A10">
      <selection activeCell="A1" sqref="A1:D47"/>
    </sheetView>
  </sheetViews>
  <sheetFormatPr defaultColWidth="9.140625" defaultRowHeight="12.75"/>
  <cols>
    <col min="1" max="1" width="13.7109375" style="0" customWidth="1"/>
    <col min="2" max="2" width="36.140625" style="0" customWidth="1"/>
    <col min="3" max="3" width="14.00390625" style="0" customWidth="1"/>
    <col min="4" max="4" width="17.140625" style="0" customWidth="1"/>
  </cols>
  <sheetData>
    <row r="2" spans="1:4" ht="24.75">
      <c r="A2" s="91" t="s">
        <v>240</v>
      </c>
      <c r="B2" s="91"/>
      <c r="C2" s="91"/>
      <c r="D2" s="91"/>
    </row>
    <row r="3" spans="1:4" ht="27.75">
      <c r="A3" s="96" t="s">
        <v>241</v>
      </c>
      <c r="B3" s="136"/>
      <c r="C3" s="136"/>
      <c r="D3" s="136"/>
    </row>
    <row r="4" spans="1:4" ht="27.75">
      <c r="A4" s="96" t="s">
        <v>242</v>
      </c>
      <c r="B4" s="136"/>
      <c r="C4" s="136"/>
      <c r="D4" s="136"/>
    </row>
    <row r="5" spans="1:4" ht="24.75">
      <c r="A5" s="97"/>
      <c r="B5" s="97"/>
      <c r="C5" s="97"/>
      <c r="D5" s="155" t="s">
        <v>89</v>
      </c>
    </row>
    <row r="6" spans="1:4" ht="24.75">
      <c r="A6" s="167" t="s">
        <v>2</v>
      </c>
      <c r="B6" s="168"/>
      <c r="C6" s="169" t="s">
        <v>75</v>
      </c>
      <c r="D6" s="170"/>
    </row>
    <row r="7" spans="1:4" ht="27.75">
      <c r="A7" s="171" t="s">
        <v>28</v>
      </c>
      <c r="B7" s="103" t="s">
        <v>3</v>
      </c>
      <c r="C7" s="172" t="s">
        <v>4</v>
      </c>
      <c r="D7" s="172" t="s">
        <v>167</v>
      </c>
    </row>
    <row r="8" spans="1:4" ht="24.75">
      <c r="A8" s="173">
        <v>2018</v>
      </c>
      <c r="B8" s="174"/>
      <c r="C8" s="175"/>
      <c r="D8" s="175"/>
    </row>
    <row r="9" spans="1:4" ht="24.75">
      <c r="A9" s="176"/>
      <c r="B9" s="177" t="s">
        <v>243</v>
      </c>
      <c r="C9" s="178"/>
      <c r="D9" s="176"/>
    </row>
    <row r="10" spans="1:4" ht="24.75">
      <c r="A10" s="179">
        <v>463112782</v>
      </c>
      <c r="B10" s="57" t="s">
        <v>244</v>
      </c>
      <c r="C10" s="180">
        <v>600000000</v>
      </c>
      <c r="D10" s="179">
        <v>624837881</v>
      </c>
    </row>
    <row r="11" spans="1:4" ht="24.75">
      <c r="A11" s="181">
        <v>258530122</v>
      </c>
      <c r="B11" s="57" t="s">
        <v>245</v>
      </c>
      <c r="C11" s="180">
        <v>287000000</v>
      </c>
      <c r="D11" s="181">
        <v>242451036</v>
      </c>
    </row>
    <row r="12" spans="1:4" ht="24.75">
      <c r="A12" s="179">
        <v>46845173</v>
      </c>
      <c r="B12" s="57" t="s">
        <v>246</v>
      </c>
      <c r="C12" s="182">
        <v>57420000</v>
      </c>
      <c r="D12" s="179">
        <v>43836297</v>
      </c>
    </row>
    <row r="13" spans="1:4" ht="24.75">
      <c r="A13" s="179">
        <v>58735550</v>
      </c>
      <c r="B13" s="57" t="s">
        <v>247</v>
      </c>
      <c r="C13" s="180">
        <v>64650000</v>
      </c>
      <c r="D13" s="179">
        <v>55495790</v>
      </c>
    </row>
    <row r="14" spans="1:4" ht="24.75">
      <c r="A14" s="179"/>
      <c r="B14" s="57" t="s">
        <v>248</v>
      </c>
      <c r="C14" s="180">
        <v>0</v>
      </c>
      <c r="D14" s="179">
        <v>38651255</v>
      </c>
    </row>
    <row r="15" spans="1:4" ht="24.75">
      <c r="A15" s="179">
        <v>15764960</v>
      </c>
      <c r="B15" s="57" t="s">
        <v>249</v>
      </c>
      <c r="C15" s="180">
        <v>20368500</v>
      </c>
      <c r="D15" s="179">
        <v>16422857</v>
      </c>
    </row>
    <row r="16" spans="1:4" ht="24.75">
      <c r="A16" s="179">
        <v>64165145</v>
      </c>
      <c r="B16" s="57" t="s">
        <v>250</v>
      </c>
      <c r="C16" s="180">
        <v>60000000</v>
      </c>
      <c r="D16" s="179">
        <v>65703928</v>
      </c>
    </row>
    <row r="17" spans="1:4" ht="24.75">
      <c r="A17" s="179">
        <v>30266309</v>
      </c>
      <c r="B17" s="57" t="s">
        <v>251</v>
      </c>
      <c r="C17" s="182">
        <v>42485000</v>
      </c>
      <c r="D17" s="179">
        <v>31797035</v>
      </c>
    </row>
    <row r="18" spans="1:4" ht="24.75">
      <c r="A18" s="179">
        <v>23956436</v>
      </c>
      <c r="B18" s="57" t="s">
        <v>252</v>
      </c>
      <c r="C18" s="182">
        <v>32800000</v>
      </c>
      <c r="D18" s="179">
        <v>28041576</v>
      </c>
    </row>
    <row r="19" spans="1:4" ht="24.75">
      <c r="A19" s="179">
        <v>24565645</v>
      </c>
      <c r="B19" s="57" t="s">
        <v>253</v>
      </c>
      <c r="C19" s="180">
        <v>35200000</v>
      </c>
      <c r="D19" s="179">
        <v>23362675</v>
      </c>
    </row>
    <row r="20" spans="1:4" ht="24.75">
      <c r="A20" s="179">
        <v>444444</v>
      </c>
      <c r="B20" s="57" t="s">
        <v>254</v>
      </c>
      <c r="C20" s="183" t="s">
        <v>255</v>
      </c>
      <c r="D20" s="179">
        <v>37500000</v>
      </c>
    </row>
    <row r="21" spans="1:4" ht="24.75">
      <c r="A21" s="179">
        <v>194220</v>
      </c>
      <c r="B21" s="57" t="s">
        <v>256</v>
      </c>
      <c r="C21" s="180">
        <v>170000</v>
      </c>
      <c r="D21" s="179">
        <v>201030</v>
      </c>
    </row>
    <row r="22" spans="1:4" ht="24.75">
      <c r="A22" s="179">
        <v>277294968</v>
      </c>
      <c r="B22" s="57" t="s">
        <v>257</v>
      </c>
      <c r="C22" s="180">
        <v>250000000</v>
      </c>
      <c r="D22" s="179">
        <v>234448334</v>
      </c>
    </row>
    <row r="23" spans="1:4" ht="24.75">
      <c r="A23" s="184">
        <f>SUM(A9:A22)</f>
        <v>1263875754</v>
      </c>
      <c r="B23" s="185" t="s">
        <v>258</v>
      </c>
      <c r="C23" s="186">
        <f>SUM(C9:C22)</f>
        <v>1450093500</v>
      </c>
      <c r="D23" s="184">
        <f>SUM(D9:D22)</f>
        <v>1442749694</v>
      </c>
    </row>
    <row r="24" spans="1:4" ht="24.75">
      <c r="A24" s="187"/>
      <c r="B24" s="188" t="s">
        <v>259</v>
      </c>
      <c r="C24" s="189"/>
      <c r="D24" s="187"/>
    </row>
    <row r="25" spans="1:4" ht="24.75">
      <c r="A25" s="179">
        <v>53831512</v>
      </c>
      <c r="B25" s="190" t="s">
        <v>260</v>
      </c>
      <c r="C25" s="180">
        <v>83927000</v>
      </c>
      <c r="D25" s="179">
        <v>50184467</v>
      </c>
    </row>
    <row r="26" spans="1:4" ht="24.75">
      <c r="A26" s="179">
        <v>148087</v>
      </c>
      <c r="B26" s="190" t="s">
        <v>261</v>
      </c>
      <c r="C26" s="180">
        <v>2320000</v>
      </c>
      <c r="D26" s="179">
        <v>126965</v>
      </c>
    </row>
    <row r="27" spans="1:4" ht="24.75">
      <c r="A27" s="179">
        <v>68837804</v>
      </c>
      <c r="B27" s="190" t="s">
        <v>262</v>
      </c>
      <c r="C27" s="180">
        <v>75000000</v>
      </c>
      <c r="D27" s="179">
        <v>71553004</v>
      </c>
    </row>
    <row r="28" spans="1:4" ht="24.75">
      <c r="A28" s="179">
        <v>934166</v>
      </c>
      <c r="B28" s="190" t="s">
        <v>263</v>
      </c>
      <c r="C28" s="180">
        <v>950000</v>
      </c>
      <c r="D28" s="179">
        <v>866232</v>
      </c>
    </row>
    <row r="29" spans="1:4" ht="24.75">
      <c r="A29" s="179">
        <v>188643</v>
      </c>
      <c r="B29" s="57" t="s">
        <v>264</v>
      </c>
      <c r="C29" s="180">
        <v>85000000</v>
      </c>
      <c r="D29" s="179">
        <v>75679632</v>
      </c>
    </row>
    <row r="30" spans="1:4" ht="24.75">
      <c r="A30" s="181">
        <v>15250059</v>
      </c>
      <c r="B30" s="57" t="s">
        <v>265</v>
      </c>
      <c r="C30" s="180">
        <v>13000000</v>
      </c>
      <c r="D30" s="181">
        <v>10716675</v>
      </c>
    </row>
    <row r="31" spans="1:4" ht="24.75">
      <c r="A31" s="179">
        <v>19307591</v>
      </c>
      <c r="B31" s="190" t="s">
        <v>266</v>
      </c>
      <c r="C31" s="180">
        <v>18510158</v>
      </c>
      <c r="D31" s="179">
        <v>20970699</v>
      </c>
    </row>
    <row r="32" spans="1:4" ht="23.25">
      <c r="A32" s="179">
        <v>428389773</v>
      </c>
      <c r="B32" s="191" t="s">
        <v>267</v>
      </c>
      <c r="C32" s="180">
        <v>220000000</v>
      </c>
      <c r="D32" s="179">
        <v>260585878</v>
      </c>
    </row>
    <row r="33" spans="1:4" ht="24.75">
      <c r="A33" s="179">
        <v>49081229</v>
      </c>
      <c r="B33" s="190" t="s">
        <v>268</v>
      </c>
      <c r="C33" s="180">
        <v>22208769</v>
      </c>
      <c r="D33" s="179">
        <v>20704619</v>
      </c>
    </row>
    <row r="34" spans="1:4" ht="24.75">
      <c r="A34" s="179">
        <v>62742361</v>
      </c>
      <c r="B34" s="190" t="s">
        <v>269</v>
      </c>
      <c r="C34" s="180">
        <v>62030000</v>
      </c>
      <c r="D34" s="179">
        <v>52319081</v>
      </c>
    </row>
    <row r="35" spans="1:4" ht="24.75">
      <c r="A35" s="179">
        <v>75826541</v>
      </c>
      <c r="B35" s="190" t="s">
        <v>270</v>
      </c>
      <c r="C35" s="180">
        <v>63461076</v>
      </c>
      <c r="D35" s="179">
        <v>55923342</v>
      </c>
    </row>
    <row r="36" spans="1:4" ht="24.75">
      <c r="A36" s="179">
        <v>103908498</v>
      </c>
      <c r="B36" s="190" t="s">
        <v>271</v>
      </c>
      <c r="C36" s="180">
        <v>114127037</v>
      </c>
      <c r="D36" s="179">
        <v>125026239</v>
      </c>
    </row>
    <row r="37" spans="1:4" ht="24.75">
      <c r="A37" s="179">
        <v>13418520</v>
      </c>
      <c r="B37" s="190" t="s">
        <v>272</v>
      </c>
      <c r="C37" s="180">
        <v>20000000</v>
      </c>
      <c r="D37" s="179">
        <v>10806754</v>
      </c>
    </row>
    <row r="38" spans="1:4" ht="24.75">
      <c r="A38" s="179">
        <v>144870</v>
      </c>
      <c r="B38" s="190" t="s">
        <v>273</v>
      </c>
      <c r="C38" s="180">
        <v>195000</v>
      </c>
      <c r="D38" s="179">
        <v>116436</v>
      </c>
    </row>
    <row r="39" spans="1:4" ht="24.75">
      <c r="A39" s="179">
        <v>297607</v>
      </c>
      <c r="B39" s="190" t="s">
        <v>274</v>
      </c>
      <c r="C39" s="180">
        <v>379000</v>
      </c>
      <c r="D39" s="179">
        <v>334481</v>
      </c>
    </row>
    <row r="40" spans="1:4" ht="24.75">
      <c r="A40" s="179">
        <v>21731510</v>
      </c>
      <c r="B40" s="190" t="s">
        <v>275</v>
      </c>
      <c r="C40" s="180">
        <v>28126000</v>
      </c>
      <c r="D40" s="179">
        <v>37685073</v>
      </c>
    </row>
    <row r="41" spans="1:4" ht="24.75">
      <c r="A41" s="179">
        <v>47454034</v>
      </c>
      <c r="B41" s="57" t="s">
        <v>276</v>
      </c>
      <c r="C41" s="180">
        <v>40672460</v>
      </c>
      <c r="D41" s="179">
        <v>60176277</v>
      </c>
    </row>
    <row r="42" spans="1:4" ht="24.75">
      <c r="A42" s="181">
        <v>7933794</v>
      </c>
      <c r="B42" s="57" t="s">
        <v>277</v>
      </c>
      <c r="C42" s="180">
        <v>0</v>
      </c>
      <c r="D42" s="181">
        <v>34953574</v>
      </c>
    </row>
    <row r="43" spans="1:4" ht="24.75">
      <c r="A43" s="192">
        <f>SUM(A25:A42)</f>
        <v>969426599</v>
      </c>
      <c r="B43" s="193" t="s">
        <v>278</v>
      </c>
      <c r="C43" s="186">
        <f>SUM(C25:C42)</f>
        <v>849906500</v>
      </c>
      <c r="D43" s="192">
        <f>SUM(D25:D42)</f>
        <v>888729428</v>
      </c>
    </row>
    <row r="44" spans="1:4" ht="24.75">
      <c r="A44" s="194" t="s">
        <v>279</v>
      </c>
      <c r="B44" s="195" t="s">
        <v>280</v>
      </c>
      <c r="C44" s="186">
        <v>50000000</v>
      </c>
      <c r="D44" s="194" t="s">
        <v>279</v>
      </c>
    </row>
    <row r="45" spans="1:4" ht="24.75">
      <c r="A45" s="192">
        <f>SUM(A23+A43)</f>
        <v>2233302353</v>
      </c>
      <c r="B45" s="196" t="s">
        <v>281</v>
      </c>
      <c r="C45" s="197">
        <f>SUM(C23+C43+C44)</f>
        <v>2350000000</v>
      </c>
      <c r="D45" s="192">
        <f>SUM(D23+D43)</f>
        <v>2331479122</v>
      </c>
    </row>
    <row r="47" ht="12.75">
      <c r="B47" s="61" t="s">
        <v>282</v>
      </c>
    </row>
  </sheetData>
  <sheetProtection/>
  <mergeCells count="3">
    <mergeCell ref="A2:D2"/>
    <mergeCell ref="C7:C8"/>
    <mergeCell ref="D7:D8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rightToLeft="1" zoomScalePageLayoutView="0" workbookViewId="0" topLeftCell="A28">
      <selection activeCell="C67" sqref="C67"/>
    </sheetView>
  </sheetViews>
  <sheetFormatPr defaultColWidth="9.140625" defaultRowHeight="12.75"/>
  <cols>
    <col min="1" max="1" width="16.28125" style="0" customWidth="1"/>
    <col min="2" max="2" width="5.00390625" style="0" customWidth="1"/>
    <col min="3" max="3" width="28.00390625" style="0" customWidth="1"/>
    <col min="4" max="4" width="17.28125" style="0" customWidth="1"/>
    <col min="5" max="5" width="18.7109375" style="0" customWidth="1"/>
  </cols>
  <sheetData>
    <row r="1" spans="1:5" ht="24.75">
      <c r="A1" s="198" t="s">
        <v>283</v>
      </c>
      <c r="B1" s="198"/>
      <c r="C1" s="198"/>
      <c r="D1" s="198"/>
      <c r="E1" s="198"/>
    </row>
    <row r="2" spans="1:5" ht="27.75">
      <c r="A2" s="199" t="s">
        <v>284</v>
      </c>
      <c r="B2" s="200"/>
      <c r="C2" s="201"/>
      <c r="D2" s="201"/>
      <c r="E2" s="201"/>
    </row>
    <row r="3" spans="1:5" ht="27.75">
      <c r="A3" s="199" t="s">
        <v>285</v>
      </c>
      <c r="B3" s="200"/>
      <c r="C3" s="201"/>
      <c r="D3" s="201"/>
      <c r="E3" s="201"/>
    </row>
    <row r="4" spans="1:5" ht="21">
      <c r="A4" s="202"/>
      <c r="B4" s="203"/>
      <c r="C4" s="202"/>
      <c r="D4" s="202"/>
      <c r="E4" s="204" t="s">
        <v>89</v>
      </c>
    </row>
    <row r="5" spans="1:5" ht="23.25">
      <c r="A5" s="205" t="s">
        <v>2</v>
      </c>
      <c r="B5" s="206"/>
      <c r="C5" s="207"/>
      <c r="D5" s="208" t="s">
        <v>90</v>
      </c>
      <c r="E5" s="209"/>
    </row>
    <row r="6" spans="1:5" ht="27.75">
      <c r="A6" s="210" t="s">
        <v>28</v>
      </c>
      <c r="B6" s="206"/>
      <c r="C6" s="211" t="s">
        <v>3</v>
      </c>
      <c r="D6" s="104" t="s">
        <v>4</v>
      </c>
      <c r="E6" s="104" t="s">
        <v>2</v>
      </c>
    </row>
    <row r="7" spans="1:5" ht="23.25">
      <c r="A7" s="212">
        <v>2018</v>
      </c>
      <c r="B7" s="213"/>
      <c r="C7" s="214"/>
      <c r="D7" s="107"/>
      <c r="E7" s="107"/>
    </row>
    <row r="8" spans="1:5" ht="24.75">
      <c r="A8" s="215"/>
      <c r="B8" s="216"/>
      <c r="C8" s="217" t="s">
        <v>286</v>
      </c>
      <c r="D8" s="218"/>
      <c r="E8" s="218"/>
    </row>
    <row r="9" spans="1:5" ht="24.75">
      <c r="A9" s="219"/>
      <c r="B9" s="220" t="s">
        <v>5</v>
      </c>
      <c r="C9" s="221" t="s">
        <v>168</v>
      </c>
      <c r="D9" s="219"/>
      <c r="E9" s="219"/>
    </row>
    <row r="10" spans="1:5" ht="24.75">
      <c r="A10" s="222">
        <v>66451</v>
      </c>
      <c r="B10" s="223"/>
      <c r="C10" s="224" t="s">
        <v>95</v>
      </c>
      <c r="D10" s="222">
        <v>500000</v>
      </c>
      <c r="E10" s="222">
        <v>0</v>
      </c>
    </row>
    <row r="11" spans="1:5" ht="24.75">
      <c r="A11" s="225">
        <f>SUM(A10:A10)</f>
        <v>66451</v>
      </c>
      <c r="B11" s="223"/>
      <c r="C11" s="226" t="s">
        <v>176</v>
      </c>
      <c r="D11" s="225">
        <f>SUM(D10)</f>
        <v>500000</v>
      </c>
      <c r="E11" s="225">
        <f>SUM(E10:E10)</f>
        <v>0</v>
      </c>
    </row>
    <row r="12" spans="1:5" ht="24.75">
      <c r="A12" s="227"/>
      <c r="B12" s="220" t="s">
        <v>5</v>
      </c>
      <c r="C12" s="221" t="s">
        <v>198</v>
      </c>
      <c r="D12" s="227"/>
      <c r="E12" s="227"/>
    </row>
    <row r="13" spans="1:5" ht="24.75">
      <c r="A13" s="222">
        <v>0</v>
      </c>
      <c r="B13" s="228"/>
      <c r="C13" s="224" t="s">
        <v>103</v>
      </c>
      <c r="D13" s="229" t="s">
        <v>255</v>
      </c>
      <c r="E13" s="229" t="s">
        <v>255</v>
      </c>
    </row>
    <row r="14" spans="1:5" ht="24.75">
      <c r="A14" s="225">
        <f>SUM(A13)</f>
        <v>0</v>
      </c>
      <c r="B14" s="230"/>
      <c r="C14" s="226" t="s">
        <v>199</v>
      </c>
      <c r="D14" s="225"/>
      <c r="E14" s="225">
        <f>SUM(E13)</f>
        <v>0</v>
      </c>
    </row>
    <row r="15" spans="1:5" ht="24.75">
      <c r="A15" s="231"/>
      <c r="B15" s="220" t="s">
        <v>13</v>
      </c>
      <c r="C15" s="221" t="s">
        <v>287</v>
      </c>
      <c r="D15" s="231"/>
      <c r="E15" s="231"/>
    </row>
    <row r="16" spans="1:5" ht="24.75">
      <c r="A16" s="231">
        <v>222194</v>
      </c>
      <c r="B16" s="228"/>
      <c r="C16" s="224" t="s">
        <v>288</v>
      </c>
      <c r="D16" s="222">
        <v>700000</v>
      </c>
      <c r="E16" s="231">
        <v>265373</v>
      </c>
    </row>
    <row r="17" spans="1:5" ht="24.75">
      <c r="A17" s="231">
        <v>17510113</v>
      </c>
      <c r="B17" s="223"/>
      <c r="C17" s="224" t="s">
        <v>289</v>
      </c>
      <c r="D17" s="231">
        <v>18800000</v>
      </c>
      <c r="E17" s="231">
        <v>15895239</v>
      </c>
    </row>
    <row r="18" spans="1:5" ht="24.75">
      <c r="A18" s="225">
        <f>SUM(A15:A17)</f>
        <v>17732307</v>
      </c>
      <c r="B18" s="230"/>
      <c r="C18" s="226" t="s">
        <v>290</v>
      </c>
      <c r="D18" s="225">
        <f>SUM(D15:D17)</f>
        <v>19500000</v>
      </c>
      <c r="E18" s="225">
        <f>SUM(E15:E17)</f>
        <v>16160612</v>
      </c>
    </row>
    <row r="19" spans="1:5" ht="24.75">
      <c r="A19" s="232"/>
      <c r="B19" s="220" t="s">
        <v>14</v>
      </c>
      <c r="C19" s="221" t="s">
        <v>291</v>
      </c>
      <c r="D19" s="232"/>
      <c r="E19" s="232"/>
    </row>
    <row r="20" spans="1:5" ht="24.75">
      <c r="A20" s="227">
        <v>0</v>
      </c>
      <c r="B20" s="228"/>
      <c r="C20" s="233" t="s">
        <v>154</v>
      </c>
      <c r="D20" s="229" t="s">
        <v>255</v>
      </c>
      <c r="E20" s="229" t="s">
        <v>255</v>
      </c>
    </row>
    <row r="21" spans="1:5" ht="24.75">
      <c r="A21" s="225">
        <f>SUM(A20)</f>
        <v>0</v>
      </c>
      <c r="B21" s="230"/>
      <c r="C21" s="234" t="s">
        <v>292</v>
      </c>
      <c r="D21" s="225"/>
      <c r="E21" s="225">
        <f>SUM(E20)</f>
        <v>0</v>
      </c>
    </row>
    <row r="22" spans="1:5" ht="24.75">
      <c r="A22" s="232"/>
      <c r="B22" s="220" t="s">
        <v>15</v>
      </c>
      <c r="C22" s="221" t="s">
        <v>293</v>
      </c>
      <c r="D22" s="232"/>
      <c r="E22" s="232"/>
    </row>
    <row r="23" spans="1:5" ht="24.75">
      <c r="A23" s="235">
        <v>115608214</v>
      </c>
      <c r="B23" s="223"/>
      <c r="C23" s="224" t="s">
        <v>294</v>
      </c>
      <c r="D23" s="229">
        <v>145000000</v>
      </c>
      <c r="E23" s="235">
        <v>54737880</v>
      </c>
    </row>
    <row r="24" spans="1:5" ht="24.75">
      <c r="A24" s="225">
        <f>SUM(A23)</f>
        <v>115608214</v>
      </c>
      <c r="B24" s="230"/>
      <c r="C24" s="234" t="s">
        <v>295</v>
      </c>
      <c r="D24" s="225">
        <f>SUM(D23)</f>
        <v>145000000</v>
      </c>
      <c r="E24" s="225">
        <f>SUM(E23)</f>
        <v>54737880</v>
      </c>
    </row>
    <row r="25" spans="1:5" ht="24.75">
      <c r="A25" s="225">
        <f>SUM(A11+A14+A18+A21+A24)</f>
        <v>133406972</v>
      </c>
      <c r="B25" s="223"/>
      <c r="C25" s="236" t="s">
        <v>296</v>
      </c>
      <c r="D25" s="225">
        <f>SUM(D11+D14+D18+D21+D24)</f>
        <v>165000000</v>
      </c>
      <c r="E25" s="225">
        <f>SUM(E11+E14+E18+E21+E24)</f>
        <v>70898492</v>
      </c>
    </row>
    <row r="26" spans="1:5" ht="24.75">
      <c r="A26" s="231"/>
      <c r="B26" s="228"/>
      <c r="C26" s="237" t="s">
        <v>297</v>
      </c>
      <c r="D26" s="231"/>
      <c r="E26" s="231"/>
    </row>
    <row r="27" spans="1:5" ht="24.75">
      <c r="A27" s="231"/>
      <c r="B27" s="220" t="s">
        <v>20</v>
      </c>
      <c r="C27" s="237" t="s">
        <v>298</v>
      </c>
      <c r="D27" s="231"/>
      <c r="E27" s="231"/>
    </row>
    <row r="28" spans="1:5" ht="24.75">
      <c r="A28" s="231">
        <v>15646690</v>
      </c>
      <c r="B28" s="223"/>
      <c r="C28" s="224" t="s">
        <v>299</v>
      </c>
      <c r="D28" s="231">
        <v>140000000</v>
      </c>
      <c r="E28" s="231">
        <v>187305761</v>
      </c>
    </row>
    <row r="29" spans="1:5" ht="24.75">
      <c r="A29" s="225">
        <f>SUM(A27:A28)</f>
        <v>15646690</v>
      </c>
      <c r="B29" s="230"/>
      <c r="C29" s="226" t="s">
        <v>300</v>
      </c>
      <c r="D29" s="225">
        <f>SUM(D27:D28)</f>
        <v>140000000</v>
      </c>
      <c r="E29" s="225">
        <f>SUM(E27:E28)</f>
        <v>187305761</v>
      </c>
    </row>
    <row r="30" spans="1:5" ht="20.25">
      <c r="A30" s="238"/>
      <c r="B30" s="239"/>
      <c r="C30" s="240"/>
      <c r="D30" s="241"/>
      <c r="E30" s="241"/>
    </row>
    <row r="31" spans="1:5" ht="12.75">
      <c r="A31" s="202"/>
      <c r="B31" s="202"/>
      <c r="C31" s="202"/>
      <c r="D31" s="202"/>
      <c r="E31" s="202"/>
    </row>
    <row r="32" spans="1:5" ht="12.75">
      <c r="A32" s="202"/>
      <c r="B32" s="202"/>
      <c r="C32" s="61" t="s">
        <v>301</v>
      </c>
      <c r="D32" s="202"/>
      <c r="E32" s="202"/>
    </row>
    <row r="33" spans="1:5" ht="12.75">
      <c r="A33" s="202"/>
      <c r="B33" s="202"/>
      <c r="C33" s="202"/>
      <c r="D33" s="202"/>
      <c r="E33" s="202"/>
    </row>
  </sheetData>
  <sheetProtection/>
  <mergeCells count="3">
    <mergeCell ref="A1:E1"/>
    <mergeCell ref="D6:D7"/>
    <mergeCell ref="E6:E7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D29"/>
  <sheetViews>
    <sheetView rightToLeft="1" zoomScalePageLayoutView="0" workbookViewId="0" topLeftCell="A13">
      <selection activeCell="B10" sqref="B10"/>
    </sheetView>
  </sheetViews>
  <sheetFormatPr defaultColWidth="9.140625" defaultRowHeight="12.75"/>
  <cols>
    <col min="1" max="1" width="15.28125" style="0" customWidth="1"/>
    <col min="2" max="2" width="45.7109375" style="0" customWidth="1"/>
    <col min="3" max="3" width="12.7109375" style="0" customWidth="1"/>
    <col min="4" max="4" width="14.140625" style="0" customWidth="1"/>
  </cols>
  <sheetData>
    <row r="3" spans="1:4" ht="24.75">
      <c r="A3" s="198" t="s">
        <v>302</v>
      </c>
      <c r="B3" s="198"/>
      <c r="C3" s="198"/>
      <c r="D3" s="198"/>
    </row>
    <row r="4" spans="1:4" ht="27.75">
      <c r="A4" s="199" t="s">
        <v>303</v>
      </c>
      <c r="B4" s="201"/>
      <c r="C4" s="201"/>
      <c r="D4" s="201"/>
    </row>
    <row r="5" spans="1:4" ht="27.75">
      <c r="A5" s="199" t="s">
        <v>304</v>
      </c>
      <c r="B5" s="201"/>
      <c r="C5" s="201"/>
      <c r="D5" s="201"/>
    </row>
    <row r="6" spans="1:4" ht="23.25">
      <c r="A6" s="202"/>
      <c r="B6" s="202"/>
      <c r="C6" s="202"/>
      <c r="D6" s="242" t="s">
        <v>89</v>
      </c>
    </row>
    <row r="7" spans="1:4" ht="23.25">
      <c r="A7" s="99" t="s">
        <v>167</v>
      </c>
      <c r="B7" s="168"/>
      <c r="C7" s="101" t="s">
        <v>75</v>
      </c>
      <c r="D7" s="170"/>
    </row>
    <row r="8" spans="1:4" ht="27.75">
      <c r="A8" s="102" t="s">
        <v>28</v>
      </c>
      <c r="B8" s="103" t="s">
        <v>3</v>
      </c>
      <c r="C8" s="104" t="s">
        <v>4</v>
      </c>
      <c r="D8" s="104" t="s">
        <v>2</v>
      </c>
    </row>
    <row r="9" spans="1:4" ht="23.25">
      <c r="A9" s="105" t="s">
        <v>305</v>
      </c>
      <c r="B9" s="174"/>
      <c r="C9" s="107"/>
      <c r="D9" s="107"/>
    </row>
    <row r="10" spans="1:4" ht="24.75">
      <c r="A10" s="243"/>
      <c r="B10" s="177" t="s">
        <v>286</v>
      </c>
      <c r="C10" s="244"/>
      <c r="D10" s="243"/>
    </row>
    <row r="11" spans="1:4" ht="24.75">
      <c r="A11" s="231">
        <v>66451</v>
      </c>
      <c r="B11" s="245" t="s">
        <v>306</v>
      </c>
      <c r="C11" s="246">
        <v>250000</v>
      </c>
      <c r="D11" s="231">
        <v>0</v>
      </c>
    </row>
    <row r="12" spans="1:4" ht="24.75">
      <c r="A12" s="231">
        <v>13786230</v>
      </c>
      <c r="B12" s="247" t="s">
        <v>307</v>
      </c>
      <c r="C12" s="246">
        <v>11950000</v>
      </c>
      <c r="D12" s="231">
        <v>11790937</v>
      </c>
    </row>
    <row r="13" spans="1:4" ht="24.75">
      <c r="A13" s="231">
        <v>3946077</v>
      </c>
      <c r="B13" s="247" t="s">
        <v>308</v>
      </c>
      <c r="C13" s="246">
        <v>7800000</v>
      </c>
      <c r="D13" s="231">
        <v>4369675</v>
      </c>
    </row>
    <row r="14" spans="1:4" ht="24.75">
      <c r="A14" s="248" t="s">
        <v>255</v>
      </c>
      <c r="B14" s="247" t="s">
        <v>309</v>
      </c>
      <c r="C14" s="248" t="s">
        <v>255</v>
      </c>
      <c r="D14" s="248" t="s">
        <v>255</v>
      </c>
    </row>
    <row r="15" spans="1:4" ht="24.75">
      <c r="A15" s="231">
        <v>115608214</v>
      </c>
      <c r="B15" s="247" t="s">
        <v>310</v>
      </c>
      <c r="C15" s="248">
        <v>145000000</v>
      </c>
      <c r="D15" s="246">
        <v>54737880</v>
      </c>
    </row>
    <row r="16" spans="1:4" ht="24.75">
      <c r="A16" s="225">
        <f>SUM(A11:A15)</f>
        <v>133406972</v>
      </c>
      <c r="B16" s="249" t="s">
        <v>296</v>
      </c>
      <c r="C16" s="250">
        <f>SUM(C11:C15)</f>
        <v>165000000</v>
      </c>
      <c r="D16" s="250">
        <f>SUM(D11:D15)</f>
        <v>70898492</v>
      </c>
    </row>
    <row r="17" spans="1:4" ht="24.75">
      <c r="A17" s="231"/>
      <c r="B17" s="251" t="s">
        <v>297</v>
      </c>
      <c r="C17" s="246"/>
      <c r="D17" s="231"/>
    </row>
    <row r="18" spans="1:4" ht="24.75">
      <c r="A18" s="231"/>
      <c r="B18" s="251" t="s">
        <v>311</v>
      </c>
      <c r="C18" s="246"/>
      <c r="D18" s="231"/>
    </row>
    <row r="19" spans="1:4" ht="24.75">
      <c r="A19" s="231">
        <f>6530343+600000</f>
        <v>7130343</v>
      </c>
      <c r="B19" s="252" t="s">
        <v>312</v>
      </c>
      <c r="C19" s="246">
        <v>20000000</v>
      </c>
      <c r="D19" s="231">
        <v>20429317</v>
      </c>
    </row>
    <row r="20" spans="1:4" ht="24.75">
      <c r="A20" s="232">
        <f>SUM(A19:A19)</f>
        <v>7130343</v>
      </c>
      <c r="B20" s="253" t="s">
        <v>313</v>
      </c>
      <c r="C20" s="254">
        <f>SUM(C19:C19)</f>
        <v>20000000</v>
      </c>
      <c r="D20" s="232">
        <f>SUM(D19:D19)</f>
        <v>20429317</v>
      </c>
    </row>
    <row r="21" spans="1:4" ht="24.75">
      <c r="A21" s="255"/>
      <c r="B21" s="177" t="s">
        <v>314</v>
      </c>
      <c r="C21" s="256"/>
      <c r="D21" s="255"/>
    </row>
    <row r="22" spans="1:4" ht="24.75">
      <c r="A22" s="257">
        <v>8516347</v>
      </c>
      <c r="B22" s="252" t="s">
        <v>315</v>
      </c>
      <c r="C22" s="258">
        <v>120000000</v>
      </c>
      <c r="D22" s="257">
        <v>166876444</v>
      </c>
    </row>
    <row r="23" spans="1:4" ht="24.75">
      <c r="A23" s="259">
        <f>SUM(A22:A22)</f>
        <v>8516347</v>
      </c>
      <c r="B23" s="249" t="s">
        <v>316</v>
      </c>
      <c r="C23" s="259">
        <f>SUM(C22:C22)</f>
        <v>120000000</v>
      </c>
      <c r="D23" s="231">
        <f>SUM(D22:D22)</f>
        <v>166876444</v>
      </c>
    </row>
    <row r="24" spans="1:4" ht="24.75">
      <c r="A24" s="225">
        <f>SUM(A20+A23)</f>
        <v>15646690</v>
      </c>
      <c r="B24" s="249" t="s">
        <v>300</v>
      </c>
      <c r="C24" s="225">
        <f>SUM(C20+C23)</f>
        <v>140000000</v>
      </c>
      <c r="D24" s="225">
        <f>SUM(D20+D23)</f>
        <v>187305761</v>
      </c>
    </row>
    <row r="25" spans="1:4" ht="24.75">
      <c r="A25" s="260"/>
      <c r="B25" s="261"/>
      <c r="C25" s="262"/>
      <c r="D25" s="262"/>
    </row>
    <row r="29" spans="1:4" ht="12.75">
      <c r="A29" s="263" t="s">
        <v>317</v>
      </c>
      <c r="B29" s="264"/>
      <c r="C29" s="264"/>
      <c r="D29" s="264"/>
    </row>
  </sheetData>
  <sheetProtection/>
  <mergeCells count="4">
    <mergeCell ref="A3:D3"/>
    <mergeCell ref="C8:C9"/>
    <mergeCell ref="D8:D9"/>
    <mergeCell ref="A29:D2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7"/>
  <sheetViews>
    <sheetView rightToLeft="1" zoomScalePageLayoutView="0" workbookViewId="0" topLeftCell="A10">
      <selection activeCell="A1" sqref="A1:D87"/>
    </sheetView>
  </sheetViews>
  <sheetFormatPr defaultColWidth="9.140625" defaultRowHeight="12.75"/>
  <cols>
    <col min="1" max="1" width="15.28125" style="0" customWidth="1"/>
    <col min="2" max="2" width="43.421875" style="0" customWidth="1"/>
    <col min="3" max="4" width="14.421875" style="0" customWidth="1"/>
  </cols>
  <sheetData>
    <row r="1" spans="1:4" ht="24.75">
      <c r="A1" s="91" t="s">
        <v>318</v>
      </c>
      <c r="B1" s="91"/>
      <c r="C1" s="91"/>
      <c r="D1" s="91"/>
    </row>
    <row r="2" spans="1:4" ht="27.75">
      <c r="A2" s="96" t="s">
        <v>319</v>
      </c>
      <c r="B2" s="4"/>
      <c r="C2" s="4"/>
      <c r="D2" s="4"/>
    </row>
    <row r="3" spans="1:4" ht="27.75">
      <c r="A3" s="96" t="s">
        <v>320</v>
      </c>
      <c r="B3" s="4"/>
      <c r="C3" s="4"/>
      <c r="D3" s="4"/>
    </row>
    <row r="4" spans="1:4" ht="23.25">
      <c r="A4" s="265"/>
      <c r="B4" s="97"/>
      <c r="C4" s="97"/>
      <c r="D4" s="10" t="s">
        <v>166</v>
      </c>
    </row>
    <row r="5" spans="1:4" ht="23.25">
      <c r="A5" s="99" t="s">
        <v>2</v>
      </c>
      <c r="B5" s="100"/>
      <c r="C5" s="266" t="s">
        <v>75</v>
      </c>
      <c r="D5" s="45"/>
    </row>
    <row r="6" spans="1:4" ht="27.75">
      <c r="A6" s="102" t="s">
        <v>28</v>
      </c>
      <c r="B6" s="103" t="s">
        <v>3</v>
      </c>
      <c r="C6" s="104" t="s">
        <v>4</v>
      </c>
      <c r="D6" s="104" t="s">
        <v>2</v>
      </c>
    </row>
    <row r="7" spans="1:4" ht="23.25">
      <c r="A7" s="105">
        <v>2018</v>
      </c>
      <c r="B7" s="267"/>
      <c r="C7" s="107"/>
      <c r="D7" s="107"/>
    </row>
    <row r="8" spans="1:4" ht="24.75">
      <c r="A8" s="108">
        <v>141610719</v>
      </c>
      <c r="B8" s="268" t="s">
        <v>91</v>
      </c>
      <c r="C8" s="269">
        <v>139739000</v>
      </c>
      <c r="D8" s="108">
        <v>139405418</v>
      </c>
    </row>
    <row r="9" spans="1:4" ht="24.75">
      <c r="A9" s="114">
        <v>303962167</v>
      </c>
      <c r="B9" s="57" t="s">
        <v>321</v>
      </c>
      <c r="C9" s="111">
        <v>289022000</v>
      </c>
      <c r="D9" s="114">
        <v>326561057</v>
      </c>
    </row>
    <row r="10" spans="1:4" ht="24.75">
      <c r="A10" s="114">
        <v>5043776</v>
      </c>
      <c r="B10" s="115" t="s">
        <v>93</v>
      </c>
      <c r="C10" s="116">
        <v>5174000</v>
      </c>
      <c r="D10" s="114">
        <v>5158535</v>
      </c>
    </row>
    <row r="11" spans="1:4" ht="24.75">
      <c r="A11" s="114">
        <v>2053120</v>
      </c>
      <c r="B11" s="115" t="s">
        <v>322</v>
      </c>
      <c r="C11" s="116">
        <v>1528000</v>
      </c>
      <c r="D11" s="114">
        <v>1477275</v>
      </c>
    </row>
    <row r="12" spans="1:4" ht="24.75">
      <c r="A12" s="114">
        <v>3748257</v>
      </c>
      <c r="B12" s="115" t="s">
        <v>94</v>
      </c>
      <c r="C12" s="116">
        <v>4331000</v>
      </c>
      <c r="D12" s="114">
        <v>3889549</v>
      </c>
    </row>
    <row r="13" spans="1:4" ht="24.75">
      <c r="A13" s="114">
        <v>18522223</v>
      </c>
      <c r="B13" s="115" t="s">
        <v>95</v>
      </c>
      <c r="C13" s="116">
        <v>17406000</v>
      </c>
      <c r="D13" s="114">
        <v>19125358</v>
      </c>
    </row>
    <row r="14" spans="1:4" ht="24.75">
      <c r="A14" s="114">
        <v>59552793</v>
      </c>
      <c r="B14" s="115" t="s">
        <v>96</v>
      </c>
      <c r="C14" s="116">
        <v>65724000</v>
      </c>
      <c r="D14" s="114">
        <v>63755628</v>
      </c>
    </row>
    <row r="15" spans="1:4" ht="24.75">
      <c r="A15" s="114">
        <v>35516390</v>
      </c>
      <c r="B15" s="115" t="s">
        <v>97</v>
      </c>
      <c r="C15" s="116">
        <v>35703000</v>
      </c>
      <c r="D15" s="114">
        <v>39285046</v>
      </c>
    </row>
    <row r="16" spans="1:4" ht="24.75">
      <c r="A16" s="114">
        <v>10221515</v>
      </c>
      <c r="B16" s="115" t="s">
        <v>98</v>
      </c>
      <c r="C16" s="116">
        <v>9800000</v>
      </c>
      <c r="D16" s="114">
        <v>9689927</v>
      </c>
    </row>
    <row r="17" spans="1:4" ht="24.75">
      <c r="A17" s="114">
        <v>16115377</v>
      </c>
      <c r="B17" s="115" t="s">
        <v>99</v>
      </c>
      <c r="C17" s="116">
        <v>16000000</v>
      </c>
      <c r="D17" s="114">
        <v>16571754</v>
      </c>
    </row>
    <row r="18" spans="1:4" ht="24.75">
      <c r="A18" s="114">
        <v>4528045</v>
      </c>
      <c r="B18" s="115" t="s">
        <v>100</v>
      </c>
      <c r="C18" s="116">
        <v>4541000</v>
      </c>
      <c r="D18" s="114">
        <v>5114764</v>
      </c>
    </row>
    <row r="19" spans="1:4" ht="24.75">
      <c r="A19" s="114">
        <v>53028095</v>
      </c>
      <c r="B19" s="115" t="s">
        <v>323</v>
      </c>
      <c r="C19" s="116">
        <v>53246000</v>
      </c>
      <c r="D19" s="114">
        <v>53966316</v>
      </c>
    </row>
    <row r="20" spans="1:4" ht="24.75">
      <c r="A20" s="114">
        <v>17215308</v>
      </c>
      <c r="B20" s="115" t="s">
        <v>102</v>
      </c>
      <c r="C20" s="116">
        <v>18263000</v>
      </c>
      <c r="D20" s="114">
        <v>17577489</v>
      </c>
    </row>
    <row r="21" spans="1:4" ht="24.75">
      <c r="A21" s="114">
        <v>678306879</v>
      </c>
      <c r="B21" s="115" t="s">
        <v>103</v>
      </c>
      <c r="C21" s="116">
        <v>681322000</v>
      </c>
      <c r="D21" s="114">
        <v>728840888</v>
      </c>
    </row>
    <row r="22" spans="1:4" ht="24.75">
      <c r="A22" s="114">
        <v>1155195921</v>
      </c>
      <c r="B22" s="115" t="s">
        <v>104</v>
      </c>
      <c r="C22" s="116">
        <v>1170198000</v>
      </c>
      <c r="D22" s="114">
        <v>1269649409</v>
      </c>
    </row>
    <row r="23" spans="1:4" ht="24.75">
      <c r="A23" s="114">
        <v>145014705</v>
      </c>
      <c r="B23" s="115" t="s">
        <v>324</v>
      </c>
      <c r="C23" s="116">
        <v>143975000</v>
      </c>
      <c r="D23" s="114">
        <v>144505121</v>
      </c>
    </row>
    <row r="24" spans="1:4" ht="24.75">
      <c r="A24" s="114">
        <v>11489541</v>
      </c>
      <c r="B24" s="115" t="s">
        <v>215</v>
      </c>
      <c r="C24" s="116">
        <v>10558000</v>
      </c>
      <c r="D24" s="114">
        <v>11356918</v>
      </c>
    </row>
    <row r="25" spans="1:4" ht="24.75">
      <c r="A25" s="114">
        <v>15040623</v>
      </c>
      <c r="B25" s="115" t="s">
        <v>325</v>
      </c>
      <c r="C25" s="116">
        <v>15580000</v>
      </c>
      <c r="D25" s="114">
        <v>15888374</v>
      </c>
    </row>
    <row r="26" spans="1:4" ht="24.75">
      <c r="A26" s="114">
        <v>41061670</v>
      </c>
      <c r="B26" s="115" t="s">
        <v>326</v>
      </c>
      <c r="C26" s="116">
        <v>41431000</v>
      </c>
      <c r="D26" s="114">
        <v>41357217</v>
      </c>
    </row>
    <row r="27" spans="1:4" ht="24.75">
      <c r="A27" s="114">
        <v>97517830</v>
      </c>
      <c r="B27" s="115" t="s">
        <v>327</v>
      </c>
      <c r="C27" s="116">
        <v>98559000</v>
      </c>
      <c r="D27" s="114">
        <v>96399062</v>
      </c>
    </row>
    <row r="28" spans="1:4" ht="24.75">
      <c r="A28" s="114">
        <v>1126891</v>
      </c>
      <c r="B28" s="115" t="s">
        <v>110</v>
      </c>
      <c r="C28" s="116">
        <v>679000</v>
      </c>
      <c r="D28" s="114">
        <v>930133</v>
      </c>
    </row>
    <row r="29" spans="1:4" ht="24.75">
      <c r="A29" s="114">
        <v>97010483</v>
      </c>
      <c r="B29" s="115" t="s">
        <v>111</v>
      </c>
      <c r="C29" s="116">
        <v>96182000</v>
      </c>
      <c r="D29" s="114">
        <v>97816588</v>
      </c>
    </row>
    <row r="30" spans="1:4" ht="24.75">
      <c r="A30" s="114">
        <v>4041482</v>
      </c>
      <c r="B30" s="115" t="s">
        <v>328</v>
      </c>
      <c r="C30" s="116">
        <v>4092000</v>
      </c>
      <c r="D30" s="114">
        <v>4103690</v>
      </c>
    </row>
    <row r="31" spans="1:4" ht="24.75">
      <c r="A31" s="114">
        <v>2641895</v>
      </c>
      <c r="B31" s="57" t="s">
        <v>172</v>
      </c>
      <c r="C31" s="116">
        <v>2710000</v>
      </c>
      <c r="D31" s="114">
        <v>2723494</v>
      </c>
    </row>
    <row r="32" spans="1:4" ht="24.75">
      <c r="A32" s="116">
        <v>260500</v>
      </c>
      <c r="B32" s="115" t="s">
        <v>329</v>
      </c>
      <c r="C32" s="116">
        <v>0</v>
      </c>
      <c r="D32" s="116">
        <v>0</v>
      </c>
    </row>
    <row r="33" spans="1:4" ht="24.75">
      <c r="A33" s="114">
        <v>6967969</v>
      </c>
      <c r="B33" s="115" t="s">
        <v>114</v>
      </c>
      <c r="C33" s="116">
        <v>7389000</v>
      </c>
      <c r="D33" s="114">
        <v>7386999</v>
      </c>
    </row>
    <row r="34" spans="1:4" ht="24.75">
      <c r="A34" s="114">
        <v>6299540</v>
      </c>
      <c r="B34" s="190" t="s">
        <v>330</v>
      </c>
      <c r="C34" s="116">
        <v>6503000</v>
      </c>
      <c r="D34" s="114">
        <v>6523255</v>
      </c>
    </row>
    <row r="35" spans="1:4" ht="24.75">
      <c r="A35" s="114">
        <v>213554615</v>
      </c>
      <c r="B35" s="190" t="s">
        <v>331</v>
      </c>
      <c r="C35" s="116">
        <v>207601000</v>
      </c>
      <c r="D35" s="114">
        <v>218705468</v>
      </c>
    </row>
    <row r="36" spans="1:4" ht="24.75">
      <c r="A36" s="114">
        <v>18263710</v>
      </c>
      <c r="B36" s="115" t="s">
        <v>332</v>
      </c>
      <c r="C36" s="116">
        <v>18680000</v>
      </c>
      <c r="D36" s="114">
        <v>20292113</v>
      </c>
    </row>
    <row r="37" spans="1:4" ht="24.75">
      <c r="A37" s="119">
        <v>34041334</v>
      </c>
      <c r="B37" s="270" t="s">
        <v>118</v>
      </c>
      <c r="C37" s="271">
        <v>186239000</v>
      </c>
      <c r="D37" s="119">
        <v>165405064</v>
      </c>
    </row>
    <row r="38" spans="1:4" ht="12.75">
      <c r="A38" s="272" t="s">
        <v>333</v>
      </c>
      <c r="B38" s="272"/>
      <c r="C38" s="272"/>
      <c r="D38" s="272"/>
    </row>
    <row r="45" spans="1:4" ht="24.75">
      <c r="A45" s="91" t="s">
        <v>334</v>
      </c>
      <c r="B45" s="91"/>
      <c r="C45" s="91"/>
      <c r="D45" s="91"/>
    </row>
    <row r="46" spans="1:4" ht="27.75">
      <c r="A46" s="96" t="s">
        <v>319</v>
      </c>
      <c r="B46" s="4"/>
      <c r="C46" s="4"/>
      <c r="D46" s="4"/>
    </row>
    <row r="47" spans="1:4" ht="27.75">
      <c r="A47" s="96" t="s">
        <v>320</v>
      </c>
      <c r="B47" s="4"/>
      <c r="C47" s="4"/>
      <c r="D47" s="4"/>
    </row>
    <row r="48" spans="1:4" ht="23.25">
      <c r="A48" s="265"/>
      <c r="B48" s="97"/>
      <c r="C48" s="97"/>
      <c r="D48" s="10" t="s">
        <v>166</v>
      </c>
    </row>
    <row r="49" spans="1:4" ht="23.25">
      <c r="A49" s="99" t="s">
        <v>335</v>
      </c>
      <c r="B49" s="100"/>
      <c r="C49" s="266" t="s">
        <v>336</v>
      </c>
      <c r="D49" s="45"/>
    </row>
    <row r="50" spans="1:4" ht="27.75">
      <c r="A50" s="102" t="s">
        <v>337</v>
      </c>
      <c r="B50" s="103" t="s">
        <v>3</v>
      </c>
      <c r="C50" s="104" t="s">
        <v>4</v>
      </c>
      <c r="D50" s="104" t="s">
        <v>167</v>
      </c>
    </row>
    <row r="51" spans="1:4" ht="23.25">
      <c r="A51" s="126"/>
      <c r="B51" s="273"/>
      <c r="C51" s="107"/>
      <c r="D51" s="107"/>
    </row>
    <row r="52" spans="1:4" ht="24.75">
      <c r="A52" s="114">
        <v>30202161</v>
      </c>
      <c r="B52" s="115" t="s">
        <v>119</v>
      </c>
      <c r="C52" s="116">
        <v>29866000</v>
      </c>
      <c r="D52" s="114">
        <v>31831267</v>
      </c>
    </row>
    <row r="53" spans="1:4" ht="24.75">
      <c r="A53" s="114">
        <v>1061819</v>
      </c>
      <c r="B53" s="115" t="s">
        <v>120</v>
      </c>
      <c r="C53" s="116">
        <v>1127000</v>
      </c>
      <c r="D53" s="114">
        <v>1082624</v>
      </c>
    </row>
    <row r="54" spans="1:4" ht="24.75">
      <c r="A54" s="114">
        <v>58352081</v>
      </c>
      <c r="B54" s="115" t="s">
        <v>191</v>
      </c>
      <c r="C54" s="116">
        <v>59182000</v>
      </c>
      <c r="D54" s="114">
        <v>59294906</v>
      </c>
    </row>
    <row r="55" spans="1:4" ht="24.75">
      <c r="A55" s="114">
        <v>243622000</v>
      </c>
      <c r="B55" s="57" t="s">
        <v>338</v>
      </c>
      <c r="C55" s="116">
        <v>243622000</v>
      </c>
      <c r="D55" s="114">
        <v>243622000</v>
      </c>
    </row>
    <row r="56" spans="1:4" ht="24.75">
      <c r="A56" s="114">
        <v>12623501</v>
      </c>
      <c r="B56" s="115" t="s">
        <v>126</v>
      </c>
      <c r="C56" s="113">
        <v>10878000</v>
      </c>
      <c r="D56" s="114">
        <v>9758988</v>
      </c>
    </row>
    <row r="57" spans="1:4" ht="24.75">
      <c r="A57" s="114">
        <v>29567136</v>
      </c>
      <c r="B57" s="57" t="s">
        <v>339</v>
      </c>
      <c r="C57" s="113">
        <v>13958000</v>
      </c>
      <c r="D57" s="114">
        <v>22492</v>
      </c>
    </row>
    <row r="58" spans="1:4" ht="24.75">
      <c r="A58" s="114">
        <v>89343099</v>
      </c>
      <c r="B58" s="57" t="s">
        <v>127</v>
      </c>
      <c r="C58" s="113">
        <v>85333000</v>
      </c>
      <c r="D58" s="114">
        <v>85534804</v>
      </c>
    </row>
    <row r="59" spans="1:4" ht="24.75">
      <c r="A59" s="114">
        <v>9201843</v>
      </c>
      <c r="B59" s="57" t="s">
        <v>128</v>
      </c>
      <c r="C59" s="111">
        <v>9255000</v>
      </c>
      <c r="D59" s="114">
        <v>9108318</v>
      </c>
    </row>
    <row r="60" spans="1:4" ht="24.75">
      <c r="A60" s="114">
        <v>19123750</v>
      </c>
      <c r="B60" s="57" t="s">
        <v>129</v>
      </c>
      <c r="C60" s="111">
        <v>18958000</v>
      </c>
      <c r="D60" s="114">
        <v>18944050</v>
      </c>
    </row>
    <row r="61" spans="1:4" ht="24.75">
      <c r="A61" s="114">
        <v>19759827</v>
      </c>
      <c r="B61" s="57" t="s">
        <v>130</v>
      </c>
      <c r="C61" s="111">
        <v>19984000</v>
      </c>
      <c r="D61" s="114">
        <v>20770331</v>
      </c>
    </row>
    <row r="62" spans="1:4" ht="24.75">
      <c r="A62" s="114">
        <v>10965042</v>
      </c>
      <c r="B62" s="57" t="s">
        <v>131</v>
      </c>
      <c r="C62" s="111">
        <v>10620000</v>
      </c>
      <c r="D62" s="114">
        <v>10947895</v>
      </c>
    </row>
    <row r="63" spans="1:4" ht="24.75">
      <c r="A63" s="114">
        <v>10628643</v>
      </c>
      <c r="B63" s="57" t="s">
        <v>132</v>
      </c>
      <c r="C63" s="111">
        <v>12046000</v>
      </c>
      <c r="D63" s="114">
        <v>10890685</v>
      </c>
    </row>
    <row r="64" spans="1:4" ht="24.75">
      <c r="A64" s="114">
        <v>5702773</v>
      </c>
      <c r="B64" s="57" t="s">
        <v>133</v>
      </c>
      <c r="C64" s="111">
        <v>5853000</v>
      </c>
      <c r="D64" s="114">
        <v>5547957</v>
      </c>
    </row>
    <row r="65" spans="1:4" ht="24.75">
      <c r="A65" s="114">
        <v>6936889</v>
      </c>
      <c r="B65" s="57" t="s">
        <v>340</v>
      </c>
      <c r="C65" s="111">
        <v>8957000</v>
      </c>
      <c r="D65" s="114">
        <v>7053523</v>
      </c>
    </row>
    <row r="66" spans="1:4" ht="24.75">
      <c r="A66" s="114">
        <v>156114959</v>
      </c>
      <c r="B66" s="57" t="s">
        <v>135</v>
      </c>
      <c r="C66" s="111">
        <v>157190000</v>
      </c>
      <c r="D66" s="114">
        <v>168186110</v>
      </c>
    </row>
    <row r="67" spans="1:4" ht="24.75">
      <c r="A67" s="114">
        <v>4978419</v>
      </c>
      <c r="B67" s="57" t="s">
        <v>136</v>
      </c>
      <c r="C67" s="111">
        <v>5082000</v>
      </c>
      <c r="D67" s="114">
        <v>4880635</v>
      </c>
    </row>
    <row r="68" spans="1:4" ht="24.75">
      <c r="A68" s="114">
        <v>14528884</v>
      </c>
      <c r="B68" s="57" t="s">
        <v>137</v>
      </c>
      <c r="C68" s="111">
        <v>14708000</v>
      </c>
      <c r="D68" s="114">
        <v>14820341</v>
      </c>
    </row>
    <row r="69" spans="1:4" ht="24.75">
      <c r="A69" s="114">
        <v>143550000</v>
      </c>
      <c r="B69" s="57" t="s">
        <v>209</v>
      </c>
      <c r="C69" s="111">
        <v>0</v>
      </c>
      <c r="D69" s="114">
        <v>0</v>
      </c>
    </row>
    <row r="70" spans="1:4" ht="24.75">
      <c r="A70" s="114">
        <v>12690285</v>
      </c>
      <c r="B70" s="57" t="s">
        <v>139</v>
      </c>
      <c r="C70" s="111">
        <v>12801000</v>
      </c>
      <c r="D70" s="114">
        <v>12814277</v>
      </c>
    </row>
    <row r="71" spans="1:4" ht="24.75">
      <c r="A71" s="114">
        <v>41011289</v>
      </c>
      <c r="B71" s="57" t="s">
        <v>140</v>
      </c>
      <c r="C71" s="111">
        <v>40723000</v>
      </c>
      <c r="D71" s="114">
        <v>40803881</v>
      </c>
    </row>
    <row r="72" spans="1:4" ht="24.75">
      <c r="A72" s="114">
        <v>1197771</v>
      </c>
      <c r="B72" s="57" t="s">
        <v>141</v>
      </c>
      <c r="C72" s="111">
        <v>945000</v>
      </c>
      <c r="D72" s="114">
        <v>1276988</v>
      </c>
    </row>
    <row r="73" spans="1:4" ht="24.75">
      <c r="A73" s="114">
        <v>9521000</v>
      </c>
      <c r="B73" s="57" t="s">
        <v>341</v>
      </c>
      <c r="C73" s="111">
        <v>10586000</v>
      </c>
      <c r="D73" s="114">
        <v>10586000</v>
      </c>
    </row>
    <row r="74" spans="1:4" ht="24.75">
      <c r="A74" s="114">
        <v>3207394</v>
      </c>
      <c r="B74" s="57" t="s">
        <v>342</v>
      </c>
      <c r="C74" s="111">
        <v>4137000</v>
      </c>
      <c r="D74" s="114">
        <v>3125555</v>
      </c>
    </row>
    <row r="75" spans="1:4" ht="24.75">
      <c r="A75" s="114"/>
      <c r="B75" s="57" t="s">
        <v>343</v>
      </c>
      <c r="C75" s="111">
        <v>178330000</v>
      </c>
      <c r="D75" s="114"/>
    </row>
    <row r="76" spans="1:4" ht="24.75">
      <c r="A76" s="114">
        <v>45421893</v>
      </c>
      <c r="B76" s="57" t="s">
        <v>344</v>
      </c>
      <c r="C76" s="111">
        <v>46043000</v>
      </c>
      <c r="D76" s="114">
        <v>46408959</v>
      </c>
    </row>
    <row r="77" spans="1:4" ht="24.75">
      <c r="A77" s="114">
        <v>599624</v>
      </c>
      <c r="B77" s="57" t="s">
        <v>345</v>
      </c>
      <c r="C77" s="111">
        <v>1663000</v>
      </c>
      <c r="D77" s="114">
        <v>549157</v>
      </c>
    </row>
    <row r="78" spans="1:4" ht="24.75">
      <c r="A78" s="114">
        <v>25764375</v>
      </c>
      <c r="B78" s="57" t="s">
        <v>346</v>
      </c>
      <c r="C78" s="111">
        <v>22533000</v>
      </c>
      <c r="D78" s="114">
        <v>25881247</v>
      </c>
    </row>
    <row r="79" spans="1:4" ht="24.75">
      <c r="A79" s="114">
        <v>4141000</v>
      </c>
      <c r="B79" s="57" t="s">
        <v>147</v>
      </c>
      <c r="C79" s="111">
        <v>4229000</v>
      </c>
      <c r="D79" s="114">
        <v>4293800</v>
      </c>
    </row>
    <row r="80" spans="1:4" ht="24.75">
      <c r="A80" s="114">
        <v>2618994</v>
      </c>
      <c r="B80" s="57" t="s">
        <v>148</v>
      </c>
      <c r="C80" s="111">
        <v>3067000</v>
      </c>
      <c r="D80" s="114">
        <v>3132621</v>
      </c>
    </row>
    <row r="81" spans="1:4" ht="24.75">
      <c r="A81" s="114">
        <v>2821146</v>
      </c>
      <c r="B81" s="57" t="s">
        <v>149</v>
      </c>
      <c r="C81" s="111">
        <v>2873000</v>
      </c>
      <c r="D81" s="114">
        <v>3139693</v>
      </c>
    </row>
    <row r="82" spans="1:4" ht="24.75">
      <c r="A82" s="114">
        <v>1637273</v>
      </c>
      <c r="B82" s="57" t="s">
        <v>150</v>
      </c>
      <c r="C82" s="111">
        <v>1487000</v>
      </c>
      <c r="D82" s="114">
        <v>1769801</v>
      </c>
    </row>
    <row r="83" spans="1:4" ht="24.75">
      <c r="A83" s="114">
        <v>4526590</v>
      </c>
      <c r="B83" s="57" t="s">
        <v>347</v>
      </c>
      <c r="C83" s="111">
        <v>4697000</v>
      </c>
      <c r="D83" s="114">
        <v>3730598</v>
      </c>
    </row>
    <row r="84" spans="1:4" ht="24.75">
      <c r="A84" s="114">
        <v>76432178</v>
      </c>
      <c r="B84" s="57" t="s">
        <v>348</v>
      </c>
      <c r="C84" s="128">
        <v>0</v>
      </c>
      <c r="D84" s="114">
        <v>18725044</v>
      </c>
    </row>
    <row r="85" spans="1:4" ht="24.75">
      <c r="A85" s="114">
        <v>76909026</v>
      </c>
      <c r="B85" s="57" t="s">
        <v>158</v>
      </c>
      <c r="C85" s="114">
        <v>85510000</v>
      </c>
      <c r="D85" s="114">
        <v>74756899</v>
      </c>
    </row>
    <row r="86" spans="1:4" ht="24.75">
      <c r="A86" s="133">
        <f>SUM(A8:A85)</f>
        <v>4373716037</v>
      </c>
      <c r="B86" s="196" t="s">
        <v>160</v>
      </c>
      <c r="C86" s="135">
        <f>SUM(C8:C85)</f>
        <v>4478418000</v>
      </c>
      <c r="D86" s="133">
        <f>SUM(D8:D85)</f>
        <v>4486753355</v>
      </c>
    </row>
    <row r="87" spans="1:4" ht="12.75">
      <c r="A87" s="272" t="s">
        <v>349</v>
      </c>
      <c r="B87" s="272"/>
      <c r="C87" s="272"/>
      <c r="D87" s="272"/>
    </row>
  </sheetData>
  <sheetProtection/>
  <mergeCells count="8">
    <mergeCell ref="A87:D87"/>
    <mergeCell ref="A1:D1"/>
    <mergeCell ref="C6:C7"/>
    <mergeCell ref="D6:D7"/>
    <mergeCell ref="A38:D38"/>
    <mergeCell ref="A45:D45"/>
    <mergeCell ref="C50:C51"/>
    <mergeCell ref="D50:D5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142"/>
  <sheetViews>
    <sheetView rightToLeft="1" zoomScalePageLayoutView="0" workbookViewId="0" topLeftCell="A46">
      <selection activeCell="C16" sqref="C16"/>
    </sheetView>
  </sheetViews>
  <sheetFormatPr defaultColWidth="9.140625" defaultRowHeight="12.75"/>
  <cols>
    <col min="1" max="1" width="14.421875" style="0" customWidth="1"/>
    <col min="2" max="2" width="50.421875" style="0" customWidth="1"/>
    <col min="3" max="3" width="18.28125" style="0" customWidth="1"/>
    <col min="4" max="4" width="16.8515625" style="0" customWidth="1"/>
  </cols>
  <sheetData>
    <row r="2" spans="1:4" ht="24.75">
      <c r="A2" s="91" t="s">
        <v>350</v>
      </c>
      <c r="B2" s="91"/>
      <c r="C2" s="91"/>
      <c r="D2" s="91"/>
    </row>
    <row r="3" spans="1:4" ht="27.75">
      <c r="A3" s="96" t="s">
        <v>351</v>
      </c>
      <c r="B3" s="4"/>
      <c r="C3" s="4"/>
      <c r="D3" s="4"/>
    </row>
    <row r="4" spans="1:4" ht="27.75">
      <c r="A4" s="96" t="s">
        <v>285</v>
      </c>
      <c r="B4" s="4"/>
      <c r="C4" s="4"/>
      <c r="D4" s="4"/>
    </row>
    <row r="5" spans="1:4" ht="24.75">
      <c r="A5" s="265"/>
      <c r="B5" s="97"/>
      <c r="C5" s="97"/>
      <c r="D5" s="274" t="s">
        <v>166</v>
      </c>
    </row>
    <row r="6" spans="1:4" ht="24.75">
      <c r="A6" s="167" t="s">
        <v>2</v>
      </c>
      <c r="B6" s="100"/>
      <c r="C6" s="275" t="s">
        <v>75</v>
      </c>
      <c r="D6" s="45"/>
    </row>
    <row r="7" spans="1:4" ht="27.75">
      <c r="A7" s="171" t="s">
        <v>28</v>
      </c>
      <c r="B7" s="103" t="s">
        <v>3</v>
      </c>
      <c r="C7" s="172" t="s">
        <v>352</v>
      </c>
      <c r="D7" s="172" t="s">
        <v>2</v>
      </c>
    </row>
    <row r="8" spans="1:4" ht="24.75">
      <c r="A8" s="173">
        <v>2018</v>
      </c>
      <c r="B8" s="276"/>
      <c r="C8" s="175"/>
      <c r="D8" s="175"/>
    </row>
    <row r="9" spans="1:4" ht="24.75">
      <c r="A9" s="144"/>
      <c r="B9" s="277" t="s">
        <v>353</v>
      </c>
      <c r="C9" s="278"/>
      <c r="D9" s="279"/>
    </row>
    <row r="10" spans="1:4" ht="24.75">
      <c r="A10" s="114">
        <v>106065902</v>
      </c>
      <c r="B10" s="115" t="s">
        <v>91</v>
      </c>
      <c r="C10" s="116">
        <v>103540000</v>
      </c>
      <c r="D10" s="114">
        <v>108074206</v>
      </c>
    </row>
    <row r="11" spans="1:4" ht="24.75">
      <c r="A11" s="114">
        <v>290361367</v>
      </c>
      <c r="B11" s="115" t="s">
        <v>354</v>
      </c>
      <c r="C11" s="113">
        <v>278391000</v>
      </c>
      <c r="D11" s="116">
        <v>312269098</v>
      </c>
    </row>
    <row r="12" spans="1:4" ht="24.75">
      <c r="A12" s="114">
        <v>5043776</v>
      </c>
      <c r="B12" s="115" t="s">
        <v>170</v>
      </c>
      <c r="C12" s="116">
        <v>5174000</v>
      </c>
      <c r="D12" s="114">
        <v>5158535</v>
      </c>
    </row>
    <row r="13" spans="1:4" ht="24.75">
      <c r="A13" s="114">
        <v>2053120</v>
      </c>
      <c r="B13" s="115" t="s">
        <v>169</v>
      </c>
      <c r="C13" s="116">
        <v>1528000</v>
      </c>
      <c r="D13" s="114">
        <v>1477274</v>
      </c>
    </row>
    <row r="14" spans="1:4" ht="24.75">
      <c r="A14" s="114">
        <v>3748257</v>
      </c>
      <c r="B14" s="115" t="s">
        <v>171</v>
      </c>
      <c r="C14" s="116">
        <v>4331000</v>
      </c>
      <c r="D14" s="114">
        <v>3889550</v>
      </c>
    </row>
    <row r="15" spans="1:4" ht="24.75">
      <c r="A15" s="114">
        <v>18522223</v>
      </c>
      <c r="B15" s="115" t="s">
        <v>95</v>
      </c>
      <c r="C15" s="116">
        <v>17406000</v>
      </c>
      <c r="D15" s="114">
        <v>19125358</v>
      </c>
    </row>
    <row r="16" spans="1:4" ht="24.75">
      <c r="A16" s="114">
        <v>59543201</v>
      </c>
      <c r="B16" s="115" t="s">
        <v>96</v>
      </c>
      <c r="C16" s="116">
        <v>65593000</v>
      </c>
      <c r="D16" s="114">
        <v>63727828</v>
      </c>
    </row>
    <row r="17" spans="1:4" ht="24.75">
      <c r="A17" s="114">
        <v>1126890</v>
      </c>
      <c r="B17" s="115" t="s">
        <v>110</v>
      </c>
      <c r="C17" s="116">
        <v>679000</v>
      </c>
      <c r="D17" s="114">
        <v>930133</v>
      </c>
    </row>
    <row r="18" spans="1:4" ht="24.75">
      <c r="A18" s="114">
        <v>2641895</v>
      </c>
      <c r="B18" s="57" t="s">
        <v>113</v>
      </c>
      <c r="C18" s="116">
        <v>2710000</v>
      </c>
      <c r="D18" s="114">
        <v>2723494</v>
      </c>
    </row>
    <row r="19" spans="1:4" ht="24.75">
      <c r="A19" s="114">
        <v>6967969</v>
      </c>
      <c r="B19" s="115" t="s">
        <v>114</v>
      </c>
      <c r="C19" s="116">
        <v>7389000</v>
      </c>
      <c r="D19" s="114">
        <v>7386999</v>
      </c>
    </row>
    <row r="20" spans="1:4" ht="24.75">
      <c r="A20" s="114">
        <v>18263710</v>
      </c>
      <c r="B20" s="280" t="s">
        <v>355</v>
      </c>
      <c r="C20" s="116">
        <v>18680000</v>
      </c>
      <c r="D20" s="114">
        <v>20292113</v>
      </c>
    </row>
    <row r="21" spans="1:4" ht="24.75">
      <c r="A21" s="114">
        <v>7445676</v>
      </c>
      <c r="B21" s="115" t="s">
        <v>128</v>
      </c>
      <c r="C21" s="111">
        <v>7252000</v>
      </c>
      <c r="D21" s="114">
        <v>7170280</v>
      </c>
    </row>
    <row r="22" spans="1:4" ht="24.75">
      <c r="A22" s="114">
        <v>19123750</v>
      </c>
      <c r="B22" s="115" t="s">
        <v>174</v>
      </c>
      <c r="C22" s="111">
        <v>18958000</v>
      </c>
      <c r="D22" s="114">
        <v>18944050</v>
      </c>
    </row>
    <row r="23" spans="1:4" ht="24.75">
      <c r="A23" s="114">
        <v>4978419</v>
      </c>
      <c r="B23" s="115" t="s">
        <v>136</v>
      </c>
      <c r="C23" s="113">
        <v>5082000</v>
      </c>
      <c r="D23" s="116">
        <v>4880635</v>
      </c>
    </row>
    <row r="24" spans="1:4" ht="24.75">
      <c r="A24" s="114">
        <v>12690285</v>
      </c>
      <c r="B24" s="115" t="s">
        <v>139</v>
      </c>
      <c r="C24" s="113">
        <v>12801000</v>
      </c>
      <c r="D24" s="116">
        <v>12814278</v>
      </c>
    </row>
    <row r="25" spans="1:4" ht="24.75">
      <c r="A25" s="133">
        <f>SUM(A10:A24)</f>
        <v>558576440</v>
      </c>
      <c r="B25" s="196" t="s">
        <v>176</v>
      </c>
      <c r="C25" s="135">
        <f>SUM(C10:C24)</f>
        <v>549514000</v>
      </c>
      <c r="D25" s="135">
        <f>SUM(D10:D24)</f>
        <v>588863831</v>
      </c>
    </row>
    <row r="26" spans="1:4" ht="24.75">
      <c r="A26" s="114"/>
      <c r="B26" s="281" t="s">
        <v>356</v>
      </c>
      <c r="C26" s="116"/>
      <c r="D26" s="114"/>
    </row>
    <row r="27" spans="1:4" ht="24.75">
      <c r="A27" s="114">
        <v>35516390</v>
      </c>
      <c r="B27" s="115" t="s">
        <v>97</v>
      </c>
      <c r="C27" s="116">
        <v>35703000</v>
      </c>
      <c r="D27" s="114">
        <v>39285046</v>
      </c>
    </row>
    <row r="28" spans="1:4" ht="24.75">
      <c r="A28" s="114">
        <v>16110057</v>
      </c>
      <c r="B28" s="57" t="s">
        <v>357</v>
      </c>
      <c r="C28" s="116">
        <v>16988000</v>
      </c>
      <c r="D28" s="114">
        <v>16377881</v>
      </c>
    </row>
    <row r="29" spans="1:4" ht="24.75">
      <c r="A29" s="114">
        <v>4041482</v>
      </c>
      <c r="B29" s="115" t="s">
        <v>112</v>
      </c>
      <c r="C29" s="116">
        <v>4092000</v>
      </c>
      <c r="D29" s="114">
        <v>4103690</v>
      </c>
    </row>
    <row r="30" spans="1:4" ht="24.75">
      <c r="A30" s="114">
        <v>19759827</v>
      </c>
      <c r="B30" s="115" t="s">
        <v>180</v>
      </c>
      <c r="C30" s="111">
        <v>19984000</v>
      </c>
      <c r="D30" s="114">
        <v>20770331</v>
      </c>
    </row>
    <row r="31" spans="1:4" ht="24.75">
      <c r="A31" s="114">
        <v>45421893</v>
      </c>
      <c r="B31" s="115" t="s">
        <v>358</v>
      </c>
      <c r="C31" s="113">
        <v>46043000</v>
      </c>
      <c r="D31" s="116">
        <v>46408959</v>
      </c>
    </row>
    <row r="32" spans="1:4" ht="24.75">
      <c r="A32" s="114">
        <v>4141000</v>
      </c>
      <c r="B32" s="115" t="s">
        <v>182</v>
      </c>
      <c r="C32" s="113">
        <v>4229000</v>
      </c>
      <c r="D32" s="116">
        <v>4293800</v>
      </c>
    </row>
    <row r="33" spans="1:4" ht="24.75">
      <c r="A33" s="133">
        <f>SUM(A27:A32)</f>
        <v>124990649</v>
      </c>
      <c r="B33" s="196" t="s">
        <v>184</v>
      </c>
      <c r="C33" s="135">
        <f>SUM(C27:C32)</f>
        <v>127039000</v>
      </c>
      <c r="D33" s="135">
        <f>SUM(D27:D32)</f>
        <v>131239707</v>
      </c>
    </row>
    <row r="34" spans="1:4" ht="24.75">
      <c r="A34" s="114"/>
      <c r="B34" s="281" t="s">
        <v>359</v>
      </c>
      <c r="C34" s="116"/>
      <c r="D34" s="114"/>
    </row>
    <row r="35" spans="1:4" ht="24.75">
      <c r="A35" s="114">
        <v>2963824</v>
      </c>
      <c r="B35" s="57" t="s">
        <v>360</v>
      </c>
      <c r="C35" s="116">
        <v>2983000</v>
      </c>
      <c r="D35" s="114">
        <v>3002320</v>
      </c>
    </row>
    <row r="36" spans="1:4" ht="24.75">
      <c r="A36" s="114">
        <v>9592</v>
      </c>
      <c r="B36" s="57" t="s">
        <v>361</v>
      </c>
      <c r="C36" s="111">
        <v>131000</v>
      </c>
      <c r="D36" s="114">
        <v>27800</v>
      </c>
    </row>
    <row r="37" spans="1:4" ht="24.75">
      <c r="A37" s="114">
        <v>1105252</v>
      </c>
      <c r="B37" s="57" t="s">
        <v>188</v>
      </c>
      <c r="C37" s="111">
        <v>1275000</v>
      </c>
      <c r="D37" s="114">
        <v>1199608</v>
      </c>
    </row>
    <row r="38" spans="1:4" ht="24.75">
      <c r="A38" s="114">
        <v>17495330</v>
      </c>
      <c r="B38" s="57" t="s">
        <v>189</v>
      </c>
      <c r="C38" s="111">
        <v>18342000</v>
      </c>
      <c r="D38" s="114">
        <v>17736398</v>
      </c>
    </row>
    <row r="39" spans="1:4" ht="24.75">
      <c r="A39" s="114">
        <v>1152953112</v>
      </c>
      <c r="B39" s="115" t="s">
        <v>104</v>
      </c>
      <c r="C39" s="116">
        <v>1166975000</v>
      </c>
      <c r="D39" s="114">
        <v>1267413765</v>
      </c>
    </row>
    <row r="40" spans="1:4" ht="24.75">
      <c r="A40" s="114">
        <v>213554614</v>
      </c>
      <c r="B40" s="190" t="s">
        <v>116</v>
      </c>
      <c r="C40" s="116">
        <v>207601000</v>
      </c>
      <c r="D40" s="114">
        <v>218705468</v>
      </c>
    </row>
    <row r="41" spans="1:4" ht="24.75">
      <c r="A41" s="114">
        <v>1061819</v>
      </c>
      <c r="B41" s="115" t="s">
        <v>190</v>
      </c>
      <c r="C41" s="116">
        <v>1127000</v>
      </c>
      <c r="D41" s="114">
        <v>1082624</v>
      </c>
    </row>
    <row r="42" spans="1:4" ht="24.75">
      <c r="A42" s="114">
        <v>58352081</v>
      </c>
      <c r="B42" s="115" t="s">
        <v>191</v>
      </c>
      <c r="C42" s="116">
        <v>59182000</v>
      </c>
      <c r="D42" s="114">
        <v>59294906</v>
      </c>
    </row>
    <row r="43" spans="1:4" ht="24.75">
      <c r="A43" s="114">
        <v>4014860</v>
      </c>
      <c r="B43" s="112" t="s">
        <v>362</v>
      </c>
      <c r="C43" s="116">
        <v>4169000</v>
      </c>
      <c r="D43" s="114">
        <v>4262354</v>
      </c>
    </row>
    <row r="44" spans="1:4" ht="24.75">
      <c r="A44" s="114">
        <v>1075513</v>
      </c>
      <c r="B44" s="115" t="s">
        <v>363</v>
      </c>
      <c r="C44" s="116">
        <v>995000</v>
      </c>
      <c r="D44" s="114">
        <v>1013246</v>
      </c>
    </row>
    <row r="45" spans="1:4" ht="24.75">
      <c r="A45" s="114">
        <v>5702773</v>
      </c>
      <c r="B45" s="115" t="s">
        <v>133</v>
      </c>
      <c r="C45" s="116">
        <v>5853000</v>
      </c>
      <c r="D45" s="114">
        <v>5547957</v>
      </c>
    </row>
    <row r="46" spans="1:4" ht="24.75">
      <c r="A46" s="114">
        <v>6936889</v>
      </c>
      <c r="B46" s="115" t="s">
        <v>340</v>
      </c>
      <c r="C46" s="116">
        <v>8957000</v>
      </c>
      <c r="D46" s="114">
        <v>7053523</v>
      </c>
    </row>
    <row r="47" spans="1:4" ht="24.75">
      <c r="A47" s="114">
        <v>117733496</v>
      </c>
      <c r="B47" s="282" t="s">
        <v>364</v>
      </c>
      <c r="C47" s="116">
        <v>117817000</v>
      </c>
      <c r="D47" s="114">
        <v>117554204</v>
      </c>
    </row>
    <row r="48" spans="1:4" ht="24.75">
      <c r="A48" s="114">
        <v>1197771</v>
      </c>
      <c r="B48" s="282" t="s">
        <v>194</v>
      </c>
      <c r="C48" s="116">
        <v>945000</v>
      </c>
      <c r="D48" s="116">
        <v>1276988</v>
      </c>
    </row>
    <row r="49" spans="1:4" ht="24.75">
      <c r="A49" s="119">
        <v>599624</v>
      </c>
      <c r="B49" s="283" t="s">
        <v>345</v>
      </c>
      <c r="C49" s="271">
        <v>1663000</v>
      </c>
      <c r="D49" s="271">
        <v>549157</v>
      </c>
    </row>
    <row r="50" spans="1:4" ht="24.75">
      <c r="A50" s="133">
        <f>SUM(A35:A49)</f>
        <v>1584756550</v>
      </c>
      <c r="B50" s="196" t="s">
        <v>197</v>
      </c>
      <c r="C50" s="133">
        <f>SUM(C35:C49)</f>
        <v>1598015000</v>
      </c>
      <c r="D50" s="133">
        <f>SUM(D35:D49)</f>
        <v>1705720318</v>
      </c>
    </row>
    <row r="51" spans="1:4" ht="12.75">
      <c r="A51" s="1"/>
      <c r="B51" s="284" t="s">
        <v>365</v>
      </c>
      <c r="C51" s="1"/>
      <c r="D51" s="1"/>
    </row>
    <row r="52" spans="1:4" ht="12.75">
      <c r="A52" s="1"/>
      <c r="B52" s="1"/>
      <c r="C52" s="1"/>
      <c r="D52" s="1"/>
    </row>
    <row r="57" spans="1:4" ht="24.75">
      <c r="A57" s="91" t="s">
        <v>366</v>
      </c>
      <c r="B57" s="91"/>
      <c r="C57" s="91"/>
      <c r="D57" s="91"/>
    </row>
    <row r="58" spans="1:4" ht="27.75">
      <c r="A58" s="96" t="s">
        <v>351</v>
      </c>
      <c r="B58" s="4"/>
      <c r="C58" s="4"/>
      <c r="D58" s="4"/>
    </row>
    <row r="59" spans="1:4" ht="27.75">
      <c r="A59" s="96" t="s">
        <v>285</v>
      </c>
      <c r="B59" s="4"/>
      <c r="C59" s="4"/>
      <c r="D59" s="4"/>
    </row>
    <row r="60" spans="1:4" ht="24.75">
      <c r="A60" s="265"/>
      <c r="B60" s="97"/>
      <c r="C60" s="97"/>
      <c r="D60" s="274" t="s">
        <v>166</v>
      </c>
    </row>
    <row r="61" spans="1:4" ht="24.75">
      <c r="A61" s="167" t="s">
        <v>2</v>
      </c>
      <c r="B61" s="100"/>
      <c r="C61" s="275" t="s">
        <v>75</v>
      </c>
      <c r="D61" s="45"/>
    </row>
    <row r="62" spans="1:4" ht="27.75">
      <c r="A62" s="171" t="s">
        <v>28</v>
      </c>
      <c r="B62" s="103" t="s">
        <v>3</v>
      </c>
      <c r="C62" s="172" t="s">
        <v>352</v>
      </c>
      <c r="D62" s="172" t="s">
        <v>2</v>
      </c>
    </row>
    <row r="63" spans="1:4" ht="24.75">
      <c r="A63" s="173">
        <v>2018</v>
      </c>
      <c r="B63" s="285"/>
      <c r="C63" s="175"/>
      <c r="D63" s="175"/>
    </row>
    <row r="64" spans="1:4" ht="24.75">
      <c r="A64" s="128"/>
      <c r="B64" s="115"/>
      <c r="C64" s="128"/>
      <c r="D64" s="128"/>
    </row>
    <row r="65" spans="1:4" ht="24.75">
      <c r="A65" s="149"/>
      <c r="B65" s="281" t="s">
        <v>367</v>
      </c>
      <c r="C65" s="286"/>
      <c r="D65" s="287"/>
    </row>
    <row r="66" spans="1:4" ht="24.75">
      <c r="A66" s="114">
        <v>660811549</v>
      </c>
      <c r="B66" s="115" t="s">
        <v>103</v>
      </c>
      <c r="C66" s="116">
        <v>662980000</v>
      </c>
      <c r="D66" s="114">
        <v>711104490</v>
      </c>
    </row>
    <row r="67" spans="1:4" ht="24.75">
      <c r="A67" s="133">
        <f>SUM(A66:A66)</f>
        <v>660811549</v>
      </c>
      <c r="B67" s="196" t="s">
        <v>199</v>
      </c>
      <c r="C67" s="135">
        <f>SUM(C66:C66)</f>
        <v>662980000</v>
      </c>
      <c r="D67" s="133">
        <f>SUM(D66:D66)</f>
        <v>711104490</v>
      </c>
    </row>
    <row r="68" spans="1:4" ht="24.75">
      <c r="A68" s="114"/>
      <c r="B68" s="281" t="s">
        <v>368</v>
      </c>
      <c r="C68" s="116"/>
      <c r="D68" s="114"/>
    </row>
    <row r="69" spans="1:4" ht="24.75">
      <c r="A69" s="114">
        <v>145014705</v>
      </c>
      <c r="B69" s="115" t="s">
        <v>369</v>
      </c>
      <c r="C69" s="116">
        <v>143975000</v>
      </c>
      <c r="D69" s="114">
        <v>144505121</v>
      </c>
    </row>
    <row r="70" spans="1:4" ht="24.75">
      <c r="A70" s="114">
        <v>6299541</v>
      </c>
      <c r="B70" s="190" t="s">
        <v>330</v>
      </c>
      <c r="C70" s="116">
        <v>6503000</v>
      </c>
      <c r="D70" s="114">
        <v>6523254</v>
      </c>
    </row>
    <row r="71" spans="1:4" ht="24.75">
      <c r="A71" s="114">
        <v>5549384</v>
      </c>
      <c r="B71" s="115" t="s">
        <v>370</v>
      </c>
      <c r="C71" s="113">
        <v>15842000</v>
      </c>
      <c r="D71" s="114">
        <v>3439664</v>
      </c>
    </row>
    <row r="72" spans="1:4" ht="24.75">
      <c r="A72" s="114">
        <v>243622000</v>
      </c>
      <c r="B72" s="57" t="s">
        <v>338</v>
      </c>
      <c r="C72" s="116">
        <v>243622000</v>
      </c>
      <c r="D72" s="114">
        <v>243622000</v>
      </c>
    </row>
    <row r="73" spans="1:4" ht="24.75">
      <c r="A73" s="114">
        <v>29567136</v>
      </c>
      <c r="B73" s="57" t="s">
        <v>371</v>
      </c>
      <c r="C73" s="116">
        <v>13958000</v>
      </c>
      <c r="D73" s="114">
        <v>22492</v>
      </c>
    </row>
    <row r="74" spans="1:4" ht="24.75">
      <c r="A74" s="114">
        <v>38381463</v>
      </c>
      <c r="B74" s="57" t="s">
        <v>372</v>
      </c>
      <c r="C74" s="116">
        <v>39373000</v>
      </c>
      <c r="D74" s="114">
        <v>50631906</v>
      </c>
    </row>
    <row r="75" spans="1:4" ht="24.75">
      <c r="A75" s="114">
        <v>3207394</v>
      </c>
      <c r="B75" s="57" t="s">
        <v>142</v>
      </c>
      <c r="C75" s="116">
        <v>4137000</v>
      </c>
      <c r="D75" s="116">
        <v>3125555</v>
      </c>
    </row>
    <row r="76" spans="1:4" ht="24.75">
      <c r="A76" s="133">
        <f>SUM(A69:A75)</f>
        <v>471641623</v>
      </c>
      <c r="B76" s="196" t="s">
        <v>202</v>
      </c>
      <c r="C76" s="133">
        <f>SUM(C69:C75)</f>
        <v>467410000</v>
      </c>
      <c r="D76" s="133">
        <f>SUM(D69:D75)</f>
        <v>451869992</v>
      </c>
    </row>
    <row r="77" spans="1:4" ht="24.75">
      <c r="A77" s="114"/>
      <c r="B77" s="281" t="s">
        <v>373</v>
      </c>
      <c r="C77" s="116"/>
      <c r="D77" s="114"/>
    </row>
    <row r="78" spans="1:4" ht="24.75">
      <c r="A78" s="114">
        <v>24350573</v>
      </c>
      <c r="B78" s="115" t="s">
        <v>91</v>
      </c>
      <c r="C78" s="116">
        <v>24583000</v>
      </c>
      <c r="D78" s="114">
        <v>19521946</v>
      </c>
    </row>
    <row r="79" spans="1:4" ht="24.75">
      <c r="A79" s="114">
        <v>41061670</v>
      </c>
      <c r="B79" s="115" t="s">
        <v>374</v>
      </c>
      <c r="C79" s="116">
        <v>41431000</v>
      </c>
      <c r="D79" s="114">
        <v>41357217</v>
      </c>
    </row>
    <row r="80" spans="1:4" ht="24.75">
      <c r="A80" s="114">
        <f>92920438+4597392</f>
        <v>97517830</v>
      </c>
      <c r="B80" s="115" t="s">
        <v>375</v>
      </c>
      <c r="C80" s="116">
        <v>98559000</v>
      </c>
      <c r="D80" s="114">
        <v>96399062</v>
      </c>
    </row>
    <row r="81" spans="1:4" ht="24.75">
      <c r="A81" s="114">
        <v>97010483</v>
      </c>
      <c r="B81" s="115" t="s">
        <v>111</v>
      </c>
      <c r="C81" s="116">
        <v>96182000</v>
      </c>
      <c r="D81" s="114">
        <v>97816588</v>
      </c>
    </row>
    <row r="82" spans="1:4" ht="24.75">
      <c r="A82" s="114">
        <v>14528884</v>
      </c>
      <c r="B82" s="115" t="s">
        <v>208</v>
      </c>
      <c r="C82" s="116">
        <v>14708000</v>
      </c>
      <c r="D82" s="114">
        <v>14820341</v>
      </c>
    </row>
    <row r="83" spans="1:4" ht="24.75">
      <c r="A83" s="114">
        <v>143550000</v>
      </c>
      <c r="B83" s="115" t="s">
        <v>209</v>
      </c>
      <c r="C83" s="116">
        <v>143893000</v>
      </c>
      <c r="D83" s="114">
        <v>133503700</v>
      </c>
    </row>
    <row r="84" spans="1:4" ht="24.75">
      <c r="A84" s="114">
        <v>76909026</v>
      </c>
      <c r="B84" s="115" t="s">
        <v>158</v>
      </c>
      <c r="C84" s="116">
        <v>85510000</v>
      </c>
      <c r="D84" s="114">
        <v>74756899</v>
      </c>
    </row>
    <row r="85" spans="1:4" ht="24.75">
      <c r="A85" s="133">
        <f>SUM(A78:A84)</f>
        <v>494928466</v>
      </c>
      <c r="B85" s="196" t="s">
        <v>210</v>
      </c>
      <c r="C85" s="133">
        <f>SUM(C78:C84)</f>
        <v>504866000</v>
      </c>
      <c r="D85" s="133">
        <f>SUM(D78:D84)</f>
        <v>478175753</v>
      </c>
    </row>
    <row r="86" spans="1:4" ht="24.75">
      <c r="A86" s="114"/>
      <c r="B86" s="281" t="s">
        <v>376</v>
      </c>
      <c r="C86" s="116"/>
      <c r="D86" s="114"/>
    </row>
    <row r="87" spans="1:4" ht="24.75">
      <c r="A87" s="114">
        <v>1930344</v>
      </c>
      <c r="B87" s="115" t="s">
        <v>377</v>
      </c>
      <c r="C87" s="113">
        <v>1946000</v>
      </c>
      <c r="D87" s="114">
        <v>1946000</v>
      </c>
    </row>
    <row r="88" spans="1:4" ht="24.75">
      <c r="A88" s="114">
        <v>10221515</v>
      </c>
      <c r="B88" s="115" t="s">
        <v>213</v>
      </c>
      <c r="C88" s="116">
        <v>9800000</v>
      </c>
      <c r="D88" s="114">
        <v>9689928</v>
      </c>
    </row>
    <row r="89" spans="1:4" ht="24.75">
      <c r="A89" s="114">
        <v>2242809</v>
      </c>
      <c r="B89" s="115" t="s">
        <v>378</v>
      </c>
      <c r="C89" s="116">
        <v>3223000</v>
      </c>
      <c r="D89" s="114">
        <v>2235644</v>
      </c>
    </row>
    <row r="90" spans="1:4" ht="24.75">
      <c r="A90" s="114">
        <v>11489541</v>
      </c>
      <c r="B90" s="115" t="s">
        <v>215</v>
      </c>
      <c r="C90" s="116">
        <v>10558000</v>
      </c>
      <c r="D90" s="114">
        <v>11356918</v>
      </c>
    </row>
    <row r="91" spans="1:4" ht="24.75">
      <c r="A91" s="111">
        <v>4941844</v>
      </c>
      <c r="B91" s="115" t="s">
        <v>379</v>
      </c>
      <c r="C91" s="111">
        <v>2762000</v>
      </c>
      <c r="D91" s="111">
        <v>3490642</v>
      </c>
    </row>
    <row r="92" spans="1:4" ht="24.75">
      <c r="A92" s="114">
        <v>30202161</v>
      </c>
      <c r="B92" s="115" t="s">
        <v>216</v>
      </c>
      <c r="C92" s="116">
        <v>29866000</v>
      </c>
      <c r="D92" s="114">
        <v>31831267</v>
      </c>
    </row>
    <row r="93" spans="1:4" ht="24.75">
      <c r="A93" s="114">
        <v>85328239</v>
      </c>
      <c r="B93" s="115" t="s">
        <v>192</v>
      </c>
      <c r="C93" s="116">
        <v>81164000</v>
      </c>
      <c r="D93" s="114">
        <v>81272449</v>
      </c>
    </row>
    <row r="94" spans="1:4" ht="24.75">
      <c r="A94" s="114">
        <v>1756167</v>
      </c>
      <c r="B94" s="115" t="s">
        <v>217</v>
      </c>
      <c r="C94" s="116">
        <v>2003000</v>
      </c>
      <c r="D94" s="116">
        <v>1938038</v>
      </c>
    </row>
    <row r="95" spans="1:4" ht="24.75">
      <c r="A95" s="114">
        <v>9889529</v>
      </c>
      <c r="B95" s="115" t="s">
        <v>131</v>
      </c>
      <c r="C95" s="116">
        <v>9625000</v>
      </c>
      <c r="D95" s="116">
        <v>9934649</v>
      </c>
    </row>
    <row r="96" spans="1:4" ht="24.75">
      <c r="A96" s="114">
        <v>13600800</v>
      </c>
      <c r="B96" s="115" t="s">
        <v>380</v>
      </c>
      <c r="C96" s="116">
        <v>10631000</v>
      </c>
      <c r="D96" s="116">
        <v>14291959</v>
      </c>
    </row>
    <row r="97" spans="1:4" ht="24.75">
      <c r="A97" s="114">
        <v>41011289</v>
      </c>
      <c r="B97" s="115" t="s">
        <v>381</v>
      </c>
      <c r="C97" s="116">
        <v>40723000</v>
      </c>
      <c r="D97" s="116">
        <v>40803881</v>
      </c>
    </row>
    <row r="98" spans="1:4" ht="24.75">
      <c r="A98" s="114">
        <v>1637273</v>
      </c>
      <c r="B98" s="115" t="s">
        <v>150</v>
      </c>
      <c r="C98" s="116">
        <v>1487000</v>
      </c>
      <c r="D98" s="116">
        <v>1769800</v>
      </c>
    </row>
    <row r="99" spans="1:4" ht="24.75">
      <c r="A99" s="114">
        <v>4526590</v>
      </c>
      <c r="B99" s="115" t="s">
        <v>382</v>
      </c>
      <c r="C99" s="111">
        <v>4697000</v>
      </c>
      <c r="D99" s="116">
        <v>3730598</v>
      </c>
    </row>
    <row r="100" spans="1:4" ht="24.75">
      <c r="A100" s="133">
        <f>SUM(A87:A99)</f>
        <v>218778101</v>
      </c>
      <c r="B100" s="196" t="s">
        <v>219</v>
      </c>
      <c r="C100" s="135">
        <f>SUM(C87:C99)</f>
        <v>208485000</v>
      </c>
      <c r="D100" s="135">
        <f>SUM(D87:D99)</f>
        <v>214291773</v>
      </c>
    </row>
    <row r="101" ht="12.75">
      <c r="B101" s="61" t="s">
        <v>383</v>
      </c>
    </row>
    <row r="102" ht="12.75">
      <c r="B102" s="61"/>
    </row>
    <row r="103" ht="12.75">
      <c r="B103" s="61"/>
    </row>
    <row r="104" ht="12.75">
      <c r="B104" s="61"/>
    </row>
    <row r="105" spans="1:4" ht="24.75">
      <c r="A105" s="288"/>
      <c r="B105" s="289"/>
      <c r="C105" s="1"/>
      <c r="D105" s="1"/>
    </row>
    <row r="106" spans="1:4" ht="24.75">
      <c r="A106" s="91" t="s">
        <v>366</v>
      </c>
      <c r="B106" s="91"/>
      <c r="C106" s="91"/>
      <c r="D106" s="91"/>
    </row>
    <row r="107" spans="1:4" ht="27.75">
      <c r="A107" s="96" t="s">
        <v>351</v>
      </c>
      <c r="B107" s="4"/>
      <c r="C107" s="4"/>
      <c r="D107" s="4"/>
    </row>
    <row r="108" spans="1:4" ht="27.75">
      <c r="A108" s="96" t="s">
        <v>285</v>
      </c>
      <c r="B108" s="4"/>
      <c r="C108" s="4"/>
      <c r="D108" s="4"/>
    </row>
    <row r="109" spans="1:4" ht="24.75">
      <c r="A109" s="265"/>
      <c r="B109" s="97"/>
      <c r="C109" s="97"/>
      <c r="D109" s="274" t="s">
        <v>166</v>
      </c>
    </row>
    <row r="110" spans="1:4" ht="24.75">
      <c r="A110" s="167" t="s">
        <v>2</v>
      </c>
      <c r="B110" s="100"/>
      <c r="C110" s="275" t="s">
        <v>75</v>
      </c>
      <c r="D110" s="45"/>
    </row>
    <row r="111" spans="1:4" ht="27.75">
      <c r="A111" s="171" t="s">
        <v>28</v>
      </c>
      <c r="B111" s="103" t="s">
        <v>3</v>
      </c>
      <c r="C111" s="172" t="s">
        <v>352</v>
      </c>
      <c r="D111" s="172" t="s">
        <v>2</v>
      </c>
    </row>
    <row r="112" spans="1:4" ht="24.75">
      <c r="A112" s="173">
        <v>2018</v>
      </c>
      <c r="B112" s="285"/>
      <c r="C112" s="175"/>
      <c r="D112" s="175"/>
    </row>
    <row r="113" spans="1:4" ht="24.75">
      <c r="A113" s="108"/>
      <c r="B113" s="281" t="s">
        <v>384</v>
      </c>
      <c r="C113" s="116"/>
      <c r="D113" s="114"/>
    </row>
    <row r="114" spans="1:4" ht="24.75">
      <c r="A114" s="114">
        <v>4528045</v>
      </c>
      <c r="B114" s="115" t="s">
        <v>100</v>
      </c>
      <c r="C114" s="116">
        <v>4541000</v>
      </c>
      <c r="D114" s="114">
        <v>5114764</v>
      </c>
    </row>
    <row r="115" spans="1:4" ht="24.75">
      <c r="A115" s="133">
        <f>SUM(A114:A114)</f>
        <v>4528045</v>
      </c>
      <c r="B115" s="196" t="s">
        <v>222</v>
      </c>
      <c r="C115" s="135">
        <f>SUM(C114:C114)</f>
        <v>4541000</v>
      </c>
      <c r="D115" s="133">
        <f>SUM(D114:D114)</f>
        <v>5114764</v>
      </c>
    </row>
    <row r="116" spans="1:4" ht="24.75">
      <c r="A116" s="287"/>
      <c r="B116" s="281" t="s">
        <v>385</v>
      </c>
      <c r="C116" s="286"/>
      <c r="D116" s="287"/>
    </row>
    <row r="117" spans="1:4" ht="24.75">
      <c r="A117" s="114">
        <v>3155776</v>
      </c>
      <c r="B117" s="115" t="s">
        <v>386</v>
      </c>
      <c r="C117" s="116">
        <v>3280000</v>
      </c>
      <c r="D117" s="116">
        <v>3285538</v>
      </c>
    </row>
    <row r="118" spans="1:4" ht="24.75">
      <c r="A118" s="114">
        <v>53028096</v>
      </c>
      <c r="B118" s="115" t="s">
        <v>323</v>
      </c>
      <c r="C118" s="116">
        <v>53246000</v>
      </c>
      <c r="D118" s="114">
        <v>53966316</v>
      </c>
    </row>
    <row r="119" spans="1:4" ht="24.75">
      <c r="A119" s="133">
        <f>SUM(A117:A118)</f>
        <v>56183872</v>
      </c>
      <c r="B119" s="196" t="s">
        <v>225</v>
      </c>
      <c r="C119" s="133">
        <f>SUM(C117:C118)</f>
        <v>56526000</v>
      </c>
      <c r="D119" s="133">
        <f>SUM(D117:D118)</f>
        <v>57251854</v>
      </c>
    </row>
    <row r="120" spans="1:4" ht="24.75">
      <c r="A120" s="114"/>
      <c r="B120" s="281" t="s">
        <v>387</v>
      </c>
      <c r="C120" s="116"/>
      <c r="D120" s="114"/>
    </row>
    <row r="121" spans="1:4" ht="24.75">
      <c r="A121" s="114">
        <f>14248819+791804</f>
        <v>15040623</v>
      </c>
      <c r="B121" s="115" t="s">
        <v>388</v>
      </c>
      <c r="C121" s="116">
        <v>15580000</v>
      </c>
      <c r="D121" s="114">
        <v>15888374</v>
      </c>
    </row>
    <row r="122" spans="1:4" ht="24.75">
      <c r="A122" s="111">
        <v>18226505</v>
      </c>
      <c r="B122" s="115" t="s">
        <v>389</v>
      </c>
      <c r="C122" s="111">
        <v>18217000</v>
      </c>
      <c r="D122" s="113">
        <v>19439827</v>
      </c>
    </row>
    <row r="123" spans="1:4" ht="24.75">
      <c r="A123" s="111">
        <v>25764374</v>
      </c>
      <c r="B123" s="115" t="s">
        <v>146</v>
      </c>
      <c r="C123" s="113">
        <v>22533000</v>
      </c>
      <c r="D123" s="113">
        <v>25881248</v>
      </c>
    </row>
    <row r="124" spans="1:4" ht="24.75">
      <c r="A124" s="133">
        <f>SUM(A121:A123)</f>
        <v>59031502</v>
      </c>
      <c r="B124" s="196" t="s">
        <v>229</v>
      </c>
      <c r="C124" s="135">
        <f>SUM(C121:C123)</f>
        <v>56330000</v>
      </c>
      <c r="D124" s="135">
        <f>SUM(D121:D123)</f>
        <v>61209449</v>
      </c>
    </row>
    <row r="125" spans="1:4" ht="24.75">
      <c r="A125" s="114"/>
      <c r="B125" s="281" t="s">
        <v>390</v>
      </c>
      <c r="C125" s="116"/>
      <c r="D125" s="114"/>
    </row>
    <row r="126" spans="1:4" ht="24.75">
      <c r="A126" s="114"/>
      <c r="B126" s="115" t="s">
        <v>391</v>
      </c>
      <c r="C126" s="116"/>
      <c r="D126" s="114"/>
    </row>
    <row r="127" spans="1:4" ht="24.75">
      <c r="A127" s="114">
        <v>260500</v>
      </c>
      <c r="B127" s="57" t="s">
        <v>392</v>
      </c>
      <c r="C127" s="116">
        <v>3407000</v>
      </c>
      <c r="D127" s="114">
        <v>3575408</v>
      </c>
    </row>
    <row r="128" spans="1:4" ht="24.75">
      <c r="A128" s="114">
        <v>3144300</v>
      </c>
      <c r="B128" s="57" t="s">
        <v>393</v>
      </c>
      <c r="C128" s="116">
        <v>0</v>
      </c>
      <c r="D128" s="114">
        <v>0</v>
      </c>
    </row>
    <row r="129" spans="1:4" ht="24.75">
      <c r="A129" s="114">
        <v>16115377</v>
      </c>
      <c r="B129" s="115" t="s">
        <v>99</v>
      </c>
      <c r="C129" s="116">
        <v>16000000</v>
      </c>
      <c r="D129" s="114">
        <v>16571754</v>
      </c>
    </row>
    <row r="130" spans="1:4" ht="24.75">
      <c r="A130" s="114">
        <v>1545000</v>
      </c>
      <c r="B130" s="115" t="s">
        <v>394</v>
      </c>
      <c r="C130" s="116">
        <v>5525000</v>
      </c>
      <c r="D130" s="114">
        <v>5531231</v>
      </c>
    </row>
    <row r="131" spans="1:4" ht="24.75">
      <c r="A131" s="114">
        <v>3778601</v>
      </c>
      <c r="B131" s="115" t="s">
        <v>395</v>
      </c>
      <c r="C131" s="116">
        <v>0</v>
      </c>
      <c r="D131" s="114">
        <v>0</v>
      </c>
    </row>
    <row r="132" spans="1:4" ht="24.75">
      <c r="A132" s="114">
        <v>12623501</v>
      </c>
      <c r="B132" s="115" t="s">
        <v>231</v>
      </c>
      <c r="C132" s="113">
        <v>10878000</v>
      </c>
      <c r="D132" s="114">
        <v>9758988</v>
      </c>
    </row>
    <row r="133" spans="1:4" ht="24.75">
      <c r="A133" s="114">
        <v>10628643</v>
      </c>
      <c r="B133" s="115" t="s">
        <v>132</v>
      </c>
      <c r="C133" s="113">
        <v>12046000</v>
      </c>
      <c r="D133" s="114">
        <v>10890685</v>
      </c>
    </row>
    <row r="134" spans="1:4" ht="24.75">
      <c r="A134" s="114">
        <v>9521000</v>
      </c>
      <c r="B134" s="115" t="s">
        <v>341</v>
      </c>
      <c r="C134" s="114">
        <v>10586000</v>
      </c>
      <c r="D134" s="114">
        <v>10586000</v>
      </c>
    </row>
    <row r="135" spans="1:4" ht="24.75">
      <c r="A135" s="114">
        <v>2618994</v>
      </c>
      <c r="B135" s="115" t="s">
        <v>396</v>
      </c>
      <c r="C135" s="114">
        <v>3067000</v>
      </c>
      <c r="D135" s="116">
        <v>3132622</v>
      </c>
    </row>
    <row r="136" spans="1:4" ht="24.75">
      <c r="A136" s="114">
        <v>2821146</v>
      </c>
      <c r="B136" s="115" t="s">
        <v>149</v>
      </c>
      <c r="C136" s="114">
        <v>2873000</v>
      </c>
      <c r="D136" s="116">
        <v>3139693</v>
      </c>
    </row>
    <row r="137" spans="1:4" ht="24.75">
      <c r="A137" s="133">
        <f>SUM(A127:A136)</f>
        <v>63057062</v>
      </c>
      <c r="B137" s="290" t="s">
        <v>232</v>
      </c>
      <c r="C137" s="135">
        <f>SUM(C127:C136)</f>
        <v>64382000</v>
      </c>
      <c r="D137" s="135">
        <f>SUM(D127:D136)</f>
        <v>63186381</v>
      </c>
    </row>
    <row r="138" spans="1:4" ht="24.75">
      <c r="A138" s="291">
        <v>76432178</v>
      </c>
      <c r="B138" s="290" t="s">
        <v>397</v>
      </c>
      <c r="C138" s="113">
        <v>0</v>
      </c>
      <c r="D138" s="135">
        <v>18725044</v>
      </c>
    </row>
    <row r="139" spans="1:4" ht="24.75">
      <c r="A139" s="292" t="s">
        <v>398</v>
      </c>
      <c r="B139" s="293" t="s">
        <v>399</v>
      </c>
      <c r="C139" s="135">
        <v>178330000</v>
      </c>
      <c r="D139" s="294">
        <v>0</v>
      </c>
    </row>
    <row r="140" spans="1:4" ht="24.75">
      <c r="A140" s="133">
        <f>SUM(A25+A33+A50+A67+A76+A85+A100+A115+A119+A124+A137+A138+A139)</f>
        <v>4373716037</v>
      </c>
      <c r="B140" s="196" t="s">
        <v>238</v>
      </c>
      <c r="C140" s="133">
        <f>SUM(C25+C33+C50+C67+C76+C85+C100+C115+C119+C124+C137++C138+C139)</f>
        <v>4478418000</v>
      </c>
      <c r="D140" s="133">
        <f>SUM(D25+D33+D50+D67+D76+D85+D100+D115+D119+D124+D137+D138)</f>
        <v>4486753356</v>
      </c>
    </row>
    <row r="141" spans="1:4" ht="23.25">
      <c r="A141" s="295"/>
      <c r="B141" s="295"/>
      <c r="C141" s="295"/>
      <c r="D141" s="295"/>
    </row>
    <row r="142" spans="1:4" ht="23.25">
      <c r="A142" s="296" t="s">
        <v>400</v>
      </c>
      <c r="B142" s="297"/>
      <c r="C142" s="297"/>
      <c r="D142" s="297"/>
    </row>
  </sheetData>
  <sheetProtection/>
  <mergeCells count="11">
    <mergeCell ref="A106:D106"/>
    <mergeCell ref="C111:C112"/>
    <mergeCell ref="D111:D112"/>
    <mergeCell ref="A141:D141"/>
    <mergeCell ref="A142:D142"/>
    <mergeCell ref="A2:D2"/>
    <mergeCell ref="C7:C8"/>
    <mergeCell ref="D7:D8"/>
    <mergeCell ref="A57:D57"/>
    <mergeCell ref="C62:C63"/>
    <mergeCell ref="D62:D6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91"/>
  <sheetViews>
    <sheetView rightToLeft="1" zoomScalePageLayoutView="0" workbookViewId="0" topLeftCell="A175">
      <selection activeCell="A1" sqref="A1:D192"/>
    </sheetView>
  </sheetViews>
  <sheetFormatPr defaultColWidth="9.140625" defaultRowHeight="12.75"/>
  <cols>
    <col min="1" max="1" width="15.8515625" style="0" customWidth="1"/>
    <col min="2" max="2" width="40.8515625" style="0" customWidth="1"/>
    <col min="3" max="3" width="14.421875" style="0" customWidth="1"/>
    <col min="4" max="4" width="14.8515625" style="0" customWidth="1"/>
  </cols>
  <sheetData>
    <row r="1" spans="1:4" ht="24.75">
      <c r="A1" s="91" t="s">
        <v>401</v>
      </c>
      <c r="B1" s="91"/>
      <c r="C1" s="91"/>
      <c r="D1" s="91"/>
    </row>
    <row r="2" spans="1:4" ht="27.75">
      <c r="A2" s="96" t="s">
        <v>402</v>
      </c>
      <c r="B2" s="95"/>
      <c r="C2" s="95"/>
      <c r="D2" s="95"/>
    </row>
    <row r="3" spans="1:4" ht="27.75">
      <c r="A3" s="96" t="s">
        <v>242</v>
      </c>
      <c r="B3" s="95"/>
      <c r="C3" s="95"/>
      <c r="D3" s="95"/>
    </row>
    <row r="4" spans="1:4" ht="23.25">
      <c r="A4" s="3"/>
      <c r="B4" s="3"/>
      <c r="C4" s="3"/>
      <c r="D4" s="10" t="s">
        <v>89</v>
      </c>
    </row>
    <row r="5" spans="1:4" ht="23.25">
      <c r="A5" s="99" t="s">
        <v>167</v>
      </c>
      <c r="B5" s="6"/>
      <c r="C5" s="101" t="s">
        <v>336</v>
      </c>
      <c r="D5" s="170"/>
    </row>
    <row r="6" spans="1:4" ht="27.75">
      <c r="A6" s="298" t="s">
        <v>28</v>
      </c>
      <c r="B6" s="103" t="s">
        <v>3</v>
      </c>
      <c r="C6" s="104" t="s">
        <v>4</v>
      </c>
      <c r="D6" s="104" t="s">
        <v>2</v>
      </c>
    </row>
    <row r="7" spans="1:4" ht="23.25">
      <c r="A7" s="126" t="s">
        <v>403</v>
      </c>
      <c r="B7" s="299"/>
      <c r="C7" s="107"/>
      <c r="D7" s="107"/>
    </row>
    <row r="8" spans="1:4" ht="24.75">
      <c r="A8" s="156"/>
      <c r="B8" s="277" t="s">
        <v>404</v>
      </c>
      <c r="C8" s="300"/>
      <c r="D8" s="156"/>
    </row>
    <row r="9" spans="1:4" ht="24.75">
      <c r="A9" s="301"/>
      <c r="B9" s="302" t="s">
        <v>405</v>
      </c>
      <c r="C9" s="303"/>
      <c r="D9" s="301"/>
    </row>
    <row r="10" spans="1:4" ht="24.75">
      <c r="A10" s="111">
        <v>1565907214</v>
      </c>
      <c r="B10" s="57" t="s">
        <v>406</v>
      </c>
      <c r="C10" s="113">
        <v>1643414711</v>
      </c>
      <c r="D10" s="111">
        <v>1644404529</v>
      </c>
    </row>
    <row r="11" spans="1:4" ht="24.75">
      <c r="A11" s="111">
        <v>19893554</v>
      </c>
      <c r="B11" s="57" t="s">
        <v>407</v>
      </c>
      <c r="C11" s="113">
        <v>15674165</v>
      </c>
      <c r="D11" s="111">
        <v>20317185</v>
      </c>
    </row>
    <row r="12" spans="1:4" ht="24.75">
      <c r="A12" s="111">
        <v>1777500</v>
      </c>
      <c r="B12" s="57" t="s">
        <v>408</v>
      </c>
      <c r="C12" s="111">
        <v>0</v>
      </c>
      <c r="D12" s="111">
        <v>1955250</v>
      </c>
    </row>
    <row r="13" spans="1:4" ht="24.75">
      <c r="A13" s="149">
        <f>SUM(A10:A12)</f>
        <v>1587578268</v>
      </c>
      <c r="B13" s="185" t="s">
        <v>409</v>
      </c>
      <c r="C13" s="149">
        <f>SUM(C10:C12)</f>
        <v>1659088876</v>
      </c>
      <c r="D13" s="149">
        <f>SUM(D10:D12)</f>
        <v>1666676964</v>
      </c>
    </row>
    <row r="14" spans="1:4" ht="24.75">
      <c r="A14" s="149"/>
      <c r="B14" s="304" t="s">
        <v>410</v>
      </c>
      <c r="C14" s="110"/>
      <c r="D14" s="149"/>
    </row>
    <row r="15" spans="1:4" ht="24.75">
      <c r="A15" s="111">
        <v>549735711</v>
      </c>
      <c r="B15" s="57" t="s">
        <v>411</v>
      </c>
      <c r="C15" s="111">
        <v>556998458</v>
      </c>
      <c r="D15" s="113">
        <v>576861263</v>
      </c>
    </row>
    <row r="16" spans="1:4" ht="24.75">
      <c r="A16" s="111">
        <v>70517110</v>
      </c>
      <c r="B16" s="57" t="s">
        <v>412</v>
      </c>
      <c r="C16" s="111">
        <v>72224128</v>
      </c>
      <c r="D16" s="113">
        <v>76075577</v>
      </c>
    </row>
    <row r="17" spans="1:4" ht="24.75">
      <c r="A17" s="111">
        <v>44619844</v>
      </c>
      <c r="B17" s="190" t="s">
        <v>413</v>
      </c>
      <c r="C17" s="111">
        <v>45670590</v>
      </c>
      <c r="D17" s="113">
        <v>47163447</v>
      </c>
    </row>
    <row r="18" spans="1:4" ht="24.75">
      <c r="A18" s="111">
        <v>40250383</v>
      </c>
      <c r="B18" s="57" t="s">
        <v>414</v>
      </c>
      <c r="C18" s="111">
        <v>41284353</v>
      </c>
      <c r="D18" s="113">
        <v>42871998</v>
      </c>
    </row>
    <row r="19" spans="1:4" ht="24.75">
      <c r="A19" s="111">
        <v>108067197</v>
      </c>
      <c r="B19" s="190" t="s">
        <v>415</v>
      </c>
      <c r="C19" s="111">
        <v>109305360</v>
      </c>
      <c r="D19" s="113">
        <v>113128540</v>
      </c>
    </row>
    <row r="20" spans="1:4" ht="24.75">
      <c r="A20" s="111">
        <v>9856357</v>
      </c>
      <c r="B20" s="57" t="s">
        <v>416</v>
      </c>
      <c r="C20" s="111">
        <v>9678941</v>
      </c>
      <c r="D20" s="113">
        <v>9537863</v>
      </c>
    </row>
    <row r="21" spans="1:4" ht="24.75">
      <c r="A21" s="111">
        <v>180051261</v>
      </c>
      <c r="B21" s="57" t="s">
        <v>417</v>
      </c>
      <c r="C21" s="111">
        <v>182728217</v>
      </c>
      <c r="D21" s="113">
        <v>189656162</v>
      </c>
    </row>
    <row r="22" spans="1:4" ht="24.75">
      <c r="A22" s="111">
        <v>33770926</v>
      </c>
      <c r="B22" s="57" t="s">
        <v>418</v>
      </c>
      <c r="C22" s="111">
        <v>34754731</v>
      </c>
      <c r="D22" s="113">
        <v>34595352</v>
      </c>
    </row>
    <row r="23" spans="1:4" ht="24.75">
      <c r="A23" s="111">
        <v>171458953</v>
      </c>
      <c r="B23" s="57" t="s">
        <v>419</v>
      </c>
      <c r="C23" s="111">
        <v>172727501</v>
      </c>
      <c r="D23" s="113">
        <v>174139928</v>
      </c>
    </row>
    <row r="24" spans="1:4" ht="24.75">
      <c r="A24" s="149">
        <f>SUM(A15:A23)</f>
        <v>1208327742</v>
      </c>
      <c r="B24" s="193" t="s">
        <v>420</v>
      </c>
      <c r="C24" s="110">
        <f>SUM(C15:C23)</f>
        <v>1225372279</v>
      </c>
      <c r="D24" s="110">
        <f>SUM(D15:D23)</f>
        <v>1264030130</v>
      </c>
    </row>
    <row r="25" spans="1:4" ht="24.75">
      <c r="A25" s="149"/>
      <c r="B25" s="304" t="s">
        <v>421</v>
      </c>
      <c r="C25" s="110"/>
      <c r="D25" s="149"/>
    </row>
    <row r="26" spans="1:4" ht="24.75">
      <c r="A26" s="111">
        <v>14376584</v>
      </c>
      <c r="B26" s="57" t="s">
        <v>422</v>
      </c>
      <c r="C26" s="113">
        <v>15846095</v>
      </c>
      <c r="D26" s="111">
        <v>14802259</v>
      </c>
    </row>
    <row r="27" spans="1:4" ht="24.75">
      <c r="A27" s="111">
        <v>2616793</v>
      </c>
      <c r="B27" s="57" t="s">
        <v>423</v>
      </c>
      <c r="C27" s="113">
        <v>2632586</v>
      </c>
      <c r="D27" s="111">
        <v>2615460</v>
      </c>
    </row>
    <row r="28" spans="1:4" ht="24.75">
      <c r="A28" s="111">
        <v>22415094</v>
      </c>
      <c r="B28" s="57" t="s">
        <v>424</v>
      </c>
      <c r="C28" s="113">
        <v>22551570</v>
      </c>
      <c r="D28" s="111">
        <v>22041035</v>
      </c>
    </row>
    <row r="29" spans="1:4" ht="24.75">
      <c r="A29" s="111">
        <v>3785784</v>
      </c>
      <c r="B29" s="57" t="s">
        <v>425</v>
      </c>
      <c r="C29" s="113">
        <v>3658739</v>
      </c>
      <c r="D29" s="111">
        <v>4735458</v>
      </c>
    </row>
    <row r="30" spans="1:4" ht="24.75">
      <c r="A30" s="111">
        <v>1345328</v>
      </c>
      <c r="B30" s="57" t="s">
        <v>426</v>
      </c>
      <c r="C30" s="113">
        <v>1394054</v>
      </c>
      <c r="D30" s="111">
        <v>1394872</v>
      </c>
    </row>
    <row r="31" spans="1:4" ht="24.75">
      <c r="A31" s="111">
        <v>14372528</v>
      </c>
      <c r="B31" s="57" t="s">
        <v>427</v>
      </c>
      <c r="C31" s="113">
        <v>10703715</v>
      </c>
      <c r="D31" s="111">
        <v>18212134</v>
      </c>
    </row>
    <row r="32" spans="1:4" ht="24.75">
      <c r="A32" s="111">
        <v>16098940</v>
      </c>
      <c r="B32" s="57" t="s">
        <v>428</v>
      </c>
      <c r="C32" s="113">
        <v>17203525</v>
      </c>
      <c r="D32" s="111">
        <v>15592313</v>
      </c>
    </row>
    <row r="33" spans="1:4" ht="24.75">
      <c r="A33" s="111">
        <v>67350244</v>
      </c>
      <c r="B33" s="57" t="s">
        <v>429</v>
      </c>
      <c r="C33" s="113">
        <v>68679412</v>
      </c>
      <c r="D33" s="111">
        <v>79872572</v>
      </c>
    </row>
    <row r="34" spans="1:4" ht="24.75">
      <c r="A34" s="113">
        <v>112000</v>
      </c>
      <c r="B34" s="57" t="s">
        <v>430</v>
      </c>
      <c r="C34" s="113">
        <v>112000</v>
      </c>
      <c r="D34" s="113">
        <v>112000</v>
      </c>
    </row>
    <row r="35" spans="1:4" ht="24.75">
      <c r="A35" s="111">
        <v>24666904</v>
      </c>
      <c r="B35" s="57" t="s">
        <v>431</v>
      </c>
      <c r="C35" s="113">
        <v>12703479</v>
      </c>
      <c r="D35" s="111">
        <v>16728064</v>
      </c>
    </row>
    <row r="36" spans="1:4" ht="24.75">
      <c r="A36" s="149">
        <f>SUM(A26:A35)</f>
        <v>167140199</v>
      </c>
      <c r="B36" s="185" t="s">
        <v>432</v>
      </c>
      <c r="C36" s="149">
        <f>SUM(C26:C35)</f>
        <v>155485175</v>
      </c>
      <c r="D36" s="149">
        <f>SUM(D26:D35)</f>
        <v>176106167</v>
      </c>
    </row>
    <row r="37" spans="1:4" ht="24.75">
      <c r="A37" s="149">
        <v>5913000</v>
      </c>
      <c r="B37" s="185" t="s">
        <v>433</v>
      </c>
      <c r="C37" s="110">
        <v>5977656</v>
      </c>
      <c r="D37" s="149">
        <v>5977656</v>
      </c>
    </row>
    <row r="38" spans="1:4" ht="23.25">
      <c r="A38" s="149">
        <v>245479153</v>
      </c>
      <c r="B38" s="305" t="s">
        <v>434</v>
      </c>
      <c r="C38" s="110">
        <v>245533768</v>
      </c>
      <c r="D38" s="149">
        <v>245498961</v>
      </c>
    </row>
    <row r="39" spans="1:4" ht="24.75">
      <c r="A39" s="149">
        <f>SUM(A13+A24+A36+A37+A38)</f>
        <v>3214438362</v>
      </c>
      <c r="B39" s="306" t="s">
        <v>435</v>
      </c>
      <c r="C39" s="149">
        <f>SUM(C13+C24+C36+C37+C38)</f>
        <v>3291457754</v>
      </c>
      <c r="D39" s="149">
        <f>SUM(D13+D24+D36+D37+D38)</f>
        <v>3358289878</v>
      </c>
    </row>
    <row r="40" spans="1:4" ht="24.75">
      <c r="A40" s="149"/>
      <c r="B40" s="277" t="s">
        <v>436</v>
      </c>
      <c r="C40" s="110"/>
      <c r="D40" s="149"/>
    </row>
    <row r="41" spans="1:4" ht="24.75">
      <c r="A41" s="111"/>
      <c r="B41" s="281" t="s">
        <v>437</v>
      </c>
      <c r="C41" s="113"/>
      <c r="D41" s="111"/>
    </row>
    <row r="42" spans="1:4" ht="24.75">
      <c r="A42" s="111">
        <v>95419596</v>
      </c>
      <c r="B42" s="57" t="s">
        <v>438</v>
      </c>
      <c r="C42" s="113">
        <v>80430023</v>
      </c>
      <c r="D42" s="111">
        <v>128275251</v>
      </c>
    </row>
    <row r="43" spans="1:4" ht="24.75">
      <c r="A43" s="111">
        <v>3206943</v>
      </c>
      <c r="B43" s="57" t="s">
        <v>439</v>
      </c>
      <c r="C43" s="113">
        <v>3451937</v>
      </c>
      <c r="D43" s="111">
        <v>3615518</v>
      </c>
    </row>
    <row r="44" spans="1:4" ht="24.75">
      <c r="A44" s="307">
        <v>1242397</v>
      </c>
      <c r="B44" s="60" t="s">
        <v>440</v>
      </c>
      <c r="C44" s="308">
        <v>1615779</v>
      </c>
      <c r="D44" s="307">
        <v>810354</v>
      </c>
    </row>
    <row r="45" spans="1:4" ht="12.75">
      <c r="A45" s="309" t="s">
        <v>441</v>
      </c>
      <c r="B45" s="310"/>
      <c r="C45" s="310"/>
      <c r="D45" s="310"/>
    </row>
    <row r="46" ht="12.75">
      <c r="B46" s="61" t="s">
        <v>442</v>
      </c>
    </row>
    <row r="47" ht="12.75">
      <c r="B47" s="61"/>
    </row>
    <row r="48" ht="12.75">
      <c r="B48" s="61"/>
    </row>
    <row r="49" ht="12.75">
      <c r="B49" s="61"/>
    </row>
    <row r="50" ht="12.75">
      <c r="B50" s="61"/>
    </row>
    <row r="51" ht="12.75">
      <c r="B51" s="61"/>
    </row>
    <row r="52" ht="12.75">
      <c r="B52" s="61"/>
    </row>
    <row r="53" ht="12.75">
      <c r="B53" s="61"/>
    </row>
    <row r="54" spans="1:4" ht="24.75">
      <c r="A54" s="311" t="s">
        <v>443</v>
      </c>
      <c r="B54" s="311"/>
      <c r="C54" s="311"/>
      <c r="D54" s="311"/>
    </row>
    <row r="55" spans="1:4" ht="27.75">
      <c r="A55" s="96" t="s">
        <v>402</v>
      </c>
      <c r="B55" s="95"/>
      <c r="C55" s="95"/>
      <c r="D55" s="95"/>
    </row>
    <row r="56" spans="1:4" ht="27.75">
      <c r="A56" s="96" t="s">
        <v>242</v>
      </c>
      <c r="B56" s="95"/>
      <c r="C56" s="95"/>
      <c r="D56" s="95"/>
    </row>
    <row r="57" spans="1:4" ht="23.25">
      <c r="A57" s="3"/>
      <c r="B57" s="3"/>
      <c r="C57" s="3"/>
      <c r="D57" s="10" t="s">
        <v>89</v>
      </c>
    </row>
    <row r="58" spans="1:4" ht="23.25">
      <c r="A58" s="99" t="s">
        <v>335</v>
      </c>
      <c r="B58" s="6"/>
      <c r="C58" s="101" t="s">
        <v>336</v>
      </c>
      <c r="D58" s="170"/>
    </row>
    <row r="59" spans="1:4" ht="27.75">
      <c r="A59" s="99" t="s">
        <v>444</v>
      </c>
      <c r="B59" s="103" t="s">
        <v>3</v>
      </c>
      <c r="C59" s="104" t="s">
        <v>4</v>
      </c>
      <c r="D59" s="104" t="s">
        <v>2</v>
      </c>
    </row>
    <row r="60" spans="1:4" ht="23.25">
      <c r="A60" s="126"/>
      <c r="B60" s="312"/>
      <c r="C60" s="107"/>
      <c r="D60" s="107"/>
    </row>
    <row r="61" spans="1:4" ht="23.25">
      <c r="A61" s="313"/>
      <c r="B61" s="314" t="s">
        <v>445</v>
      </c>
      <c r="C61" s="315"/>
      <c r="D61" s="102"/>
    </row>
    <row r="62" spans="1:4" ht="24.75">
      <c r="A62" s="111">
        <v>17131835</v>
      </c>
      <c r="B62" s="57" t="s">
        <v>446</v>
      </c>
      <c r="C62" s="111">
        <v>16339339</v>
      </c>
      <c r="D62" s="113">
        <v>15048690</v>
      </c>
    </row>
    <row r="63" spans="1:4" ht="24.75">
      <c r="A63" s="111">
        <v>20751925</v>
      </c>
      <c r="B63" s="57" t="s">
        <v>447</v>
      </c>
      <c r="C63" s="111">
        <v>19300470</v>
      </c>
      <c r="D63" s="113">
        <v>12561713</v>
      </c>
    </row>
    <row r="64" spans="1:4" ht="24.75">
      <c r="A64" s="111">
        <v>3906085</v>
      </c>
      <c r="B64" s="57" t="s">
        <v>448</v>
      </c>
      <c r="C64" s="111">
        <v>3961681</v>
      </c>
      <c r="D64" s="113">
        <v>4068017</v>
      </c>
    </row>
    <row r="65" spans="1:4" ht="24.75">
      <c r="A65" s="111">
        <v>3178469</v>
      </c>
      <c r="B65" s="57" t="s">
        <v>449</v>
      </c>
      <c r="C65" s="111">
        <v>3512038</v>
      </c>
      <c r="D65" s="113">
        <v>5251044</v>
      </c>
    </row>
    <row r="66" spans="1:4" ht="24.75">
      <c r="A66" s="111">
        <v>7434795</v>
      </c>
      <c r="B66" s="57" t="s">
        <v>450</v>
      </c>
      <c r="C66" s="111">
        <v>6273556</v>
      </c>
      <c r="D66" s="113">
        <v>7558682</v>
      </c>
    </row>
    <row r="67" spans="1:4" ht="24.75">
      <c r="A67" s="111">
        <v>6103192</v>
      </c>
      <c r="B67" s="57" t="s">
        <v>451</v>
      </c>
      <c r="C67" s="111">
        <v>5980540</v>
      </c>
      <c r="D67" s="113">
        <v>5111979</v>
      </c>
    </row>
    <row r="68" spans="1:4" ht="24.75">
      <c r="A68" s="111">
        <v>2581079</v>
      </c>
      <c r="B68" s="190" t="s">
        <v>452</v>
      </c>
      <c r="C68" s="111">
        <v>2512951</v>
      </c>
      <c r="D68" s="113">
        <v>2554803</v>
      </c>
    </row>
    <row r="69" spans="1:4" ht="24.75">
      <c r="A69" s="111">
        <v>172096</v>
      </c>
      <c r="B69" s="57" t="s">
        <v>453</v>
      </c>
      <c r="C69" s="111">
        <v>196096</v>
      </c>
      <c r="D69" s="113">
        <v>169304</v>
      </c>
    </row>
    <row r="70" spans="1:4" ht="24.75">
      <c r="A70" s="111">
        <v>3526857</v>
      </c>
      <c r="B70" s="190" t="s">
        <v>454</v>
      </c>
      <c r="C70" s="111">
        <v>3733208</v>
      </c>
      <c r="D70" s="113">
        <v>3649134</v>
      </c>
    </row>
    <row r="71" spans="1:4" ht="24.75">
      <c r="A71" s="111">
        <v>11428590</v>
      </c>
      <c r="B71" s="190" t="s">
        <v>455</v>
      </c>
      <c r="C71" s="111">
        <v>9615285</v>
      </c>
      <c r="D71" s="113">
        <v>9672663</v>
      </c>
    </row>
    <row r="72" spans="1:4" ht="24.75">
      <c r="A72" s="111">
        <v>3425606</v>
      </c>
      <c r="B72" s="57" t="s">
        <v>456</v>
      </c>
      <c r="C72" s="111">
        <v>4045440</v>
      </c>
      <c r="D72" s="113">
        <v>3873309</v>
      </c>
    </row>
    <row r="73" spans="1:4" ht="24.75">
      <c r="A73" s="111">
        <v>9679755</v>
      </c>
      <c r="B73" s="57" t="s">
        <v>457</v>
      </c>
      <c r="C73" s="111">
        <v>9075394</v>
      </c>
      <c r="D73" s="113">
        <v>10122025</v>
      </c>
    </row>
    <row r="74" spans="1:4" ht="24.75">
      <c r="A74" s="153">
        <f>SUM(A42:A73)</f>
        <v>189189220</v>
      </c>
      <c r="B74" s="196" t="s">
        <v>458</v>
      </c>
      <c r="C74" s="316">
        <f>SUM(C42:C73)</f>
        <v>170043737</v>
      </c>
      <c r="D74" s="153">
        <f>SUM(D42:D73)</f>
        <v>212342486</v>
      </c>
    </row>
    <row r="75" spans="1:4" ht="24.75">
      <c r="A75" s="149"/>
      <c r="B75" s="317" t="s">
        <v>459</v>
      </c>
      <c r="C75" s="110"/>
      <c r="D75" s="149"/>
    </row>
    <row r="76" spans="1:4" ht="24.75">
      <c r="A76" s="111">
        <v>1364245</v>
      </c>
      <c r="B76" s="57" t="s">
        <v>460</v>
      </c>
      <c r="C76" s="113">
        <v>1195377</v>
      </c>
      <c r="D76" s="111">
        <v>2018233</v>
      </c>
    </row>
    <row r="77" spans="1:4" ht="24.75">
      <c r="A77" s="111">
        <v>35931197</v>
      </c>
      <c r="B77" s="57" t="s">
        <v>461</v>
      </c>
      <c r="C77" s="113">
        <v>34800475</v>
      </c>
      <c r="D77" s="111">
        <v>29211313</v>
      </c>
    </row>
    <row r="78" spans="1:4" ht="24.75">
      <c r="A78" s="111">
        <v>28295750</v>
      </c>
      <c r="B78" s="57" t="s">
        <v>462</v>
      </c>
      <c r="C78" s="113">
        <v>29563383</v>
      </c>
      <c r="D78" s="111">
        <v>26920072</v>
      </c>
    </row>
    <row r="79" spans="1:4" ht="24.75">
      <c r="A79" s="111">
        <v>1509962</v>
      </c>
      <c r="B79" s="57" t="s">
        <v>463</v>
      </c>
      <c r="C79" s="113">
        <v>1403544</v>
      </c>
      <c r="D79" s="111">
        <v>1393492</v>
      </c>
    </row>
    <row r="80" spans="1:4" ht="24.75">
      <c r="A80" s="111">
        <v>78107</v>
      </c>
      <c r="B80" s="57" t="s">
        <v>464</v>
      </c>
      <c r="C80" s="113">
        <v>91792</v>
      </c>
      <c r="D80" s="111">
        <v>60743</v>
      </c>
    </row>
    <row r="81" spans="1:4" ht="24.75">
      <c r="A81" s="111">
        <v>5455004</v>
      </c>
      <c r="B81" s="57" t="s">
        <v>465</v>
      </c>
      <c r="C81" s="113">
        <v>5462278</v>
      </c>
      <c r="D81" s="111">
        <v>14157030</v>
      </c>
    </row>
    <row r="82" spans="1:4" ht="24.75">
      <c r="A82" s="111">
        <v>1143011</v>
      </c>
      <c r="B82" s="57" t="s">
        <v>466</v>
      </c>
      <c r="C82" s="113">
        <v>1327779</v>
      </c>
      <c r="D82" s="111">
        <v>1462825</v>
      </c>
    </row>
    <row r="83" spans="1:4" ht="24.75">
      <c r="A83" s="111">
        <v>912441</v>
      </c>
      <c r="B83" s="57" t="s">
        <v>467</v>
      </c>
      <c r="C83" s="113">
        <v>1184908</v>
      </c>
      <c r="D83" s="111">
        <v>1065453</v>
      </c>
    </row>
    <row r="84" spans="1:4" ht="24.75">
      <c r="A84" s="111">
        <v>6587236</v>
      </c>
      <c r="B84" s="57" t="s">
        <v>468</v>
      </c>
      <c r="C84" s="113">
        <v>6282684</v>
      </c>
      <c r="D84" s="111">
        <v>6494109</v>
      </c>
    </row>
    <row r="85" spans="1:4" ht="24.75">
      <c r="A85" s="111">
        <v>22396620</v>
      </c>
      <c r="B85" s="57" t="s">
        <v>469</v>
      </c>
      <c r="C85" s="113">
        <v>21158017</v>
      </c>
      <c r="D85" s="111">
        <v>21031205</v>
      </c>
    </row>
    <row r="86" spans="1:4" ht="24.75">
      <c r="A86" s="111">
        <v>1645953</v>
      </c>
      <c r="B86" s="57" t="s">
        <v>470</v>
      </c>
      <c r="C86" s="113">
        <v>1842028</v>
      </c>
      <c r="D86" s="111">
        <v>1772629</v>
      </c>
    </row>
    <row r="87" spans="1:4" ht="24.75">
      <c r="A87" s="111">
        <v>1991132</v>
      </c>
      <c r="B87" s="57" t="s">
        <v>471</v>
      </c>
      <c r="C87" s="113">
        <v>1892034</v>
      </c>
      <c r="D87" s="111">
        <v>2504790</v>
      </c>
    </row>
    <row r="88" spans="1:4" ht="24.75">
      <c r="A88" s="111">
        <v>11330363</v>
      </c>
      <c r="B88" s="57" t="s">
        <v>472</v>
      </c>
      <c r="C88" s="113">
        <v>9539104</v>
      </c>
      <c r="D88" s="111">
        <v>11619862</v>
      </c>
    </row>
    <row r="89" spans="1:4" ht="24.75">
      <c r="A89" s="111">
        <v>1662528</v>
      </c>
      <c r="B89" s="57" t="s">
        <v>473</v>
      </c>
      <c r="C89" s="113">
        <v>1361950</v>
      </c>
      <c r="D89" s="111">
        <v>1609219</v>
      </c>
    </row>
    <row r="90" spans="1:4" ht="24.75">
      <c r="A90" s="111">
        <v>3513151</v>
      </c>
      <c r="B90" s="57" t="s">
        <v>474</v>
      </c>
      <c r="C90" s="113">
        <v>3271538</v>
      </c>
      <c r="D90" s="111">
        <v>3976827</v>
      </c>
    </row>
    <row r="91" spans="1:4" ht="24.75">
      <c r="A91" s="307">
        <v>9195732</v>
      </c>
      <c r="B91" s="318" t="s">
        <v>475</v>
      </c>
      <c r="C91" s="308">
        <v>8861499</v>
      </c>
      <c r="D91" s="307">
        <v>8453570</v>
      </c>
    </row>
    <row r="93" ht="12.75">
      <c r="B93" s="154" t="s">
        <v>476</v>
      </c>
    </row>
    <row r="95" spans="1:4" ht="24.75">
      <c r="A95" s="319"/>
      <c r="B95" s="148"/>
      <c r="C95" s="319"/>
      <c r="D95" s="320"/>
    </row>
    <row r="96" spans="1:4" ht="24.75">
      <c r="A96" s="319"/>
      <c r="B96" s="148"/>
      <c r="C96" s="319"/>
      <c r="D96" s="320"/>
    </row>
    <row r="97" spans="1:4" ht="24.75">
      <c r="A97" s="319"/>
      <c r="B97" s="148"/>
      <c r="C97" s="319"/>
      <c r="D97" s="320"/>
    </row>
    <row r="98" spans="1:4" ht="24.75">
      <c r="A98" s="319"/>
      <c r="B98" s="148"/>
      <c r="C98" s="319"/>
      <c r="D98" s="320"/>
    </row>
    <row r="99" spans="1:4" ht="24.75">
      <c r="A99" s="319"/>
      <c r="B99" s="148"/>
      <c r="C99" s="319"/>
      <c r="D99" s="320"/>
    </row>
    <row r="100" spans="1:4" ht="24.75">
      <c r="A100" s="319"/>
      <c r="B100" s="148"/>
      <c r="C100" s="319"/>
      <c r="D100" s="320"/>
    </row>
    <row r="101" spans="1:4" ht="24.75">
      <c r="A101" s="162" t="s">
        <v>443</v>
      </c>
      <c r="B101" s="162"/>
      <c r="C101" s="162"/>
      <c r="D101" s="162"/>
    </row>
    <row r="102" spans="1:4" ht="27.75">
      <c r="A102" s="96" t="s">
        <v>402</v>
      </c>
      <c r="B102" s="95"/>
      <c r="C102" s="95"/>
      <c r="D102" s="95"/>
    </row>
    <row r="103" spans="1:4" ht="27.75">
      <c r="A103" s="96" t="s">
        <v>242</v>
      </c>
      <c r="B103" s="95"/>
      <c r="C103" s="95"/>
      <c r="D103" s="95"/>
    </row>
    <row r="104" spans="1:4" ht="23.25">
      <c r="A104" s="3"/>
      <c r="B104" s="3"/>
      <c r="C104" s="3"/>
      <c r="D104" s="10" t="s">
        <v>89</v>
      </c>
    </row>
    <row r="105" spans="1:4" ht="23.25">
      <c r="A105" s="99" t="s">
        <v>335</v>
      </c>
      <c r="B105" s="6"/>
      <c r="C105" s="101" t="s">
        <v>336</v>
      </c>
      <c r="D105" s="170"/>
    </row>
    <row r="106" spans="1:4" ht="27.75">
      <c r="A106" s="321" t="s">
        <v>477</v>
      </c>
      <c r="B106" s="103" t="s">
        <v>3</v>
      </c>
      <c r="C106" s="104" t="s">
        <v>4</v>
      </c>
      <c r="D106" s="104" t="s">
        <v>2</v>
      </c>
    </row>
    <row r="107" spans="1:4" ht="23.25">
      <c r="A107" s="126"/>
      <c r="B107" s="312"/>
      <c r="C107" s="107"/>
      <c r="D107" s="107"/>
    </row>
    <row r="108" spans="1:4" ht="23.25">
      <c r="A108" s="313"/>
      <c r="B108" s="322" t="s">
        <v>478</v>
      </c>
      <c r="C108" s="315"/>
      <c r="D108" s="102"/>
    </row>
    <row r="109" spans="1:4" ht="24.75">
      <c r="A109" s="111">
        <v>6523605</v>
      </c>
      <c r="B109" s="57" t="s">
        <v>479</v>
      </c>
      <c r="C109" s="113">
        <v>6318755</v>
      </c>
      <c r="D109" s="111">
        <v>9577676</v>
      </c>
    </row>
    <row r="110" spans="1:4" ht="24.75">
      <c r="A110" s="111">
        <v>37284576</v>
      </c>
      <c r="B110" s="323" t="s">
        <v>480</v>
      </c>
      <c r="C110" s="151">
        <v>31982364</v>
      </c>
      <c r="D110" s="111">
        <v>40094210</v>
      </c>
    </row>
    <row r="111" spans="1:4" ht="24.75">
      <c r="A111" s="111">
        <v>962517</v>
      </c>
      <c r="B111" s="323" t="s">
        <v>481</v>
      </c>
      <c r="C111" s="151">
        <v>216418</v>
      </c>
      <c r="D111" s="111">
        <v>787695</v>
      </c>
    </row>
    <row r="112" spans="1:4" ht="24.75">
      <c r="A112" s="111">
        <v>81878473</v>
      </c>
      <c r="B112" s="190" t="s">
        <v>482</v>
      </c>
      <c r="C112" s="113">
        <v>84177584</v>
      </c>
      <c r="D112" s="111">
        <v>82549421</v>
      </c>
    </row>
    <row r="113" spans="1:4" ht="24.75">
      <c r="A113" s="111">
        <v>30840</v>
      </c>
      <c r="B113" s="57" t="s">
        <v>483</v>
      </c>
      <c r="C113" s="113">
        <v>30846</v>
      </c>
      <c r="D113" s="111">
        <v>186265</v>
      </c>
    </row>
    <row r="114" spans="1:4" ht="24.75">
      <c r="A114" s="111">
        <v>2979089</v>
      </c>
      <c r="B114" s="57" t="s">
        <v>484</v>
      </c>
      <c r="C114" s="113">
        <v>2236883</v>
      </c>
      <c r="D114" s="111">
        <v>2607021</v>
      </c>
    </row>
    <row r="115" spans="1:4" ht="24.75">
      <c r="A115" s="111">
        <v>10908072</v>
      </c>
      <c r="B115" s="57" t="s">
        <v>485</v>
      </c>
      <c r="C115" s="113">
        <v>11637978</v>
      </c>
      <c r="D115" s="111">
        <v>9804489</v>
      </c>
    </row>
    <row r="116" spans="1:4" ht="24.75">
      <c r="A116" s="111">
        <v>38146640</v>
      </c>
      <c r="B116" s="57" t="s">
        <v>486</v>
      </c>
      <c r="C116" s="113">
        <v>40331029</v>
      </c>
      <c r="D116" s="111">
        <v>48602679</v>
      </c>
    </row>
    <row r="117" spans="1:4" ht="24.75">
      <c r="A117" s="111">
        <v>71178</v>
      </c>
      <c r="B117" s="57" t="s">
        <v>487</v>
      </c>
      <c r="C117" s="113">
        <v>56918</v>
      </c>
      <c r="D117" s="111">
        <v>138739</v>
      </c>
    </row>
    <row r="118" spans="1:4" ht="24.75">
      <c r="A118" s="111">
        <v>2305</v>
      </c>
      <c r="B118" s="190" t="s">
        <v>488</v>
      </c>
      <c r="C118" s="113">
        <v>328803</v>
      </c>
      <c r="D118" s="111">
        <v>3512</v>
      </c>
    </row>
    <row r="119" spans="1:4" ht="24.75">
      <c r="A119" s="111">
        <v>4491985</v>
      </c>
      <c r="B119" s="57" t="s">
        <v>489</v>
      </c>
      <c r="C119" s="113">
        <v>2681291</v>
      </c>
      <c r="D119" s="111">
        <v>4663847</v>
      </c>
    </row>
    <row r="120" spans="1:4" ht="24.75">
      <c r="A120" s="111">
        <v>68053980</v>
      </c>
      <c r="B120" s="57" t="s">
        <v>490</v>
      </c>
      <c r="C120" s="113">
        <v>58745564</v>
      </c>
      <c r="D120" s="111">
        <v>64477492</v>
      </c>
    </row>
    <row r="121" spans="1:4" ht="24.75">
      <c r="A121" s="114">
        <v>17206943</v>
      </c>
      <c r="B121" s="190" t="s">
        <v>491</v>
      </c>
      <c r="C121" s="116">
        <v>15407776</v>
      </c>
      <c r="D121" s="114">
        <v>18017650</v>
      </c>
    </row>
    <row r="122" spans="1:4" ht="24.75">
      <c r="A122" s="114">
        <v>693682</v>
      </c>
      <c r="B122" s="57" t="s">
        <v>492</v>
      </c>
      <c r="C122" s="113">
        <v>46421</v>
      </c>
      <c r="D122" s="114">
        <v>632181</v>
      </c>
    </row>
    <row r="123" spans="1:4" ht="24.75">
      <c r="A123" s="114">
        <v>2238344</v>
      </c>
      <c r="B123" s="57" t="s">
        <v>493</v>
      </c>
      <c r="C123" s="113">
        <v>2239960</v>
      </c>
      <c r="D123" s="114">
        <v>3476698</v>
      </c>
    </row>
    <row r="124" spans="1:4" ht="24.75">
      <c r="A124" s="116">
        <v>7677461</v>
      </c>
      <c r="B124" s="57" t="s">
        <v>494</v>
      </c>
      <c r="C124" s="113">
        <v>7003300</v>
      </c>
      <c r="D124" s="116">
        <v>6555113</v>
      </c>
    </row>
    <row r="125" spans="1:4" ht="24.75">
      <c r="A125" s="116">
        <v>675129</v>
      </c>
      <c r="B125" s="57" t="s">
        <v>495</v>
      </c>
      <c r="C125" s="113">
        <v>727580</v>
      </c>
      <c r="D125" s="116">
        <v>770253</v>
      </c>
    </row>
    <row r="126" spans="1:4" ht="24.75">
      <c r="A126" s="116">
        <v>230336</v>
      </c>
      <c r="B126" s="57" t="s">
        <v>496</v>
      </c>
      <c r="C126" s="113">
        <v>250486</v>
      </c>
      <c r="D126" s="116">
        <v>211871</v>
      </c>
    </row>
    <row r="127" spans="1:4" ht="24.75">
      <c r="A127" s="116">
        <v>872574</v>
      </c>
      <c r="B127" s="57" t="s">
        <v>497</v>
      </c>
      <c r="C127" s="113">
        <v>641764</v>
      </c>
      <c r="D127" s="116">
        <v>756102</v>
      </c>
    </row>
    <row r="128" spans="1:4" ht="24.75">
      <c r="A128" s="149">
        <f>SUM(A76:A127)</f>
        <v>413940161</v>
      </c>
      <c r="B128" s="185" t="s">
        <v>498</v>
      </c>
      <c r="C128" s="110">
        <f>SUM(C76:C127)</f>
        <v>394300110</v>
      </c>
      <c r="D128" s="110">
        <f>SUM(D76:D127)</f>
        <v>427664286</v>
      </c>
    </row>
    <row r="129" spans="1:4" ht="24.75">
      <c r="A129" s="149"/>
      <c r="B129" s="317" t="s">
        <v>499</v>
      </c>
      <c r="C129" s="110"/>
      <c r="D129" s="149"/>
    </row>
    <row r="130" spans="1:4" ht="24.75">
      <c r="A130" s="111">
        <v>12627263</v>
      </c>
      <c r="B130" s="57" t="s">
        <v>500</v>
      </c>
      <c r="C130" s="113">
        <v>9952482</v>
      </c>
      <c r="D130" s="111">
        <v>12532880</v>
      </c>
    </row>
    <row r="131" spans="1:4" ht="24.75">
      <c r="A131" s="111">
        <v>59682025</v>
      </c>
      <c r="B131" s="190" t="s">
        <v>501</v>
      </c>
      <c r="C131" s="113">
        <v>31290696</v>
      </c>
      <c r="D131" s="111">
        <v>50985796</v>
      </c>
    </row>
    <row r="132" spans="1:4" ht="24.75">
      <c r="A132" s="111">
        <v>28651651</v>
      </c>
      <c r="B132" s="57" t="s">
        <v>502</v>
      </c>
      <c r="C132" s="113">
        <v>18606160</v>
      </c>
      <c r="D132" s="111">
        <v>32913272</v>
      </c>
    </row>
    <row r="133" spans="1:4" ht="24.75">
      <c r="A133" s="111">
        <v>8175223</v>
      </c>
      <c r="B133" s="57" t="s">
        <v>503</v>
      </c>
      <c r="C133" s="113">
        <v>8084264</v>
      </c>
      <c r="D133" s="111">
        <v>9212362</v>
      </c>
    </row>
    <row r="134" spans="1:4" ht="24.75">
      <c r="A134" s="149">
        <f>SUM(A130:A133)</f>
        <v>109136162</v>
      </c>
      <c r="B134" s="185" t="s">
        <v>504</v>
      </c>
      <c r="C134" s="149">
        <f>SUM(C130:C133)</f>
        <v>67933602</v>
      </c>
      <c r="D134" s="149">
        <f>SUM(D130:D133)</f>
        <v>105644310</v>
      </c>
    </row>
    <row r="135" spans="1:4" ht="24.75">
      <c r="A135" s="110">
        <v>2742</v>
      </c>
      <c r="B135" s="185" t="s">
        <v>505</v>
      </c>
      <c r="C135" s="110">
        <v>8148</v>
      </c>
      <c r="D135" s="110">
        <v>10686</v>
      </c>
    </row>
    <row r="136" spans="1:4" ht="24.75">
      <c r="A136" s="110">
        <v>3608000</v>
      </c>
      <c r="B136" s="185" t="s">
        <v>506</v>
      </c>
      <c r="C136" s="110">
        <v>4608344</v>
      </c>
      <c r="D136" s="110">
        <v>4608344</v>
      </c>
    </row>
    <row r="137" spans="1:4" ht="24.75">
      <c r="A137" s="153">
        <f>SUM(A74+A128+A134+A136)</f>
        <v>715873543</v>
      </c>
      <c r="B137" s="66" t="s">
        <v>507</v>
      </c>
      <c r="C137" s="316">
        <f>SUM(C74+C128+C134+C135+C136)</f>
        <v>636893941</v>
      </c>
      <c r="D137" s="316">
        <f>SUM(D74+D128+D134+D135+D136)</f>
        <v>750270112</v>
      </c>
    </row>
    <row r="138" spans="1:4" ht="24.75">
      <c r="A138" s="149"/>
      <c r="B138" s="277" t="s">
        <v>508</v>
      </c>
      <c r="C138" s="110"/>
      <c r="D138" s="149"/>
    </row>
    <row r="139" spans="1:4" ht="24.75">
      <c r="A139" s="111"/>
      <c r="B139" s="281" t="s">
        <v>509</v>
      </c>
      <c r="C139" s="113"/>
      <c r="D139" s="111"/>
    </row>
    <row r="140" spans="1:4" ht="24.75">
      <c r="A140" s="111"/>
      <c r="B140" s="281" t="s">
        <v>510</v>
      </c>
      <c r="C140" s="113"/>
      <c r="D140" s="111"/>
    </row>
    <row r="141" spans="1:4" ht="24.75">
      <c r="A141" s="111">
        <v>150036844</v>
      </c>
      <c r="B141" s="190" t="s">
        <v>511</v>
      </c>
      <c r="C141" s="113">
        <v>148234000</v>
      </c>
      <c r="D141" s="111">
        <v>138573342</v>
      </c>
    </row>
    <row r="142" spans="1:4" ht="24.75">
      <c r="A142" s="307">
        <v>1220087</v>
      </c>
      <c r="B142" s="57" t="s">
        <v>512</v>
      </c>
      <c r="C142" s="307">
        <v>5794848</v>
      </c>
      <c r="D142" s="307">
        <v>2499229</v>
      </c>
    </row>
    <row r="143" spans="1:4" ht="24.75">
      <c r="A143" s="307">
        <f>SUM(A141:A142)</f>
        <v>151256931</v>
      </c>
      <c r="B143" s="196" t="s">
        <v>513</v>
      </c>
      <c r="C143" s="307">
        <f>SUM(C141:C142)</f>
        <v>154028848</v>
      </c>
      <c r="D143" s="307">
        <f>SUM(D141:D142)</f>
        <v>141072571</v>
      </c>
    </row>
    <row r="144" ht="12.75">
      <c r="B144" s="61" t="s">
        <v>514</v>
      </c>
    </row>
    <row r="145" ht="12.75">
      <c r="B145" s="61"/>
    </row>
    <row r="146" ht="12.75">
      <c r="B146" s="61"/>
    </row>
    <row r="148" spans="1:4" ht="24.75">
      <c r="A148" s="162" t="s">
        <v>443</v>
      </c>
      <c r="B148" s="162"/>
      <c r="C148" s="162"/>
      <c r="D148" s="162"/>
    </row>
    <row r="149" spans="1:4" ht="27.75">
      <c r="A149" s="96" t="s">
        <v>402</v>
      </c>
      <c r="B149" s="95"/>
      <c r="C149" s="95"/>
      <c r="D149" s="95"/>
    </row>
    <row r="150" spans="1:4" ht="27.75">
      <c r="A150" s="96" t="s">
        <v>242</v>
      </c>
      <c r="B150" s="95"/>
      <c r="C150" s="95"/>
      <c r="D150" s="95"/>
    </row>
    <row r="151" spans="1:4" ht="23.25">
      <c r="A151" s="3"/>
      <c r="B151" s="3"/>
      <c r="C151" s="3"/>
      <c r="D151" s="10" t="s">
        <v>515</v>
      </c>
    </row>
    <row r="152" spans="1:4" ht="23.25">
      <c r="A152" s="99" t="s">
        <v>167</v>
      </c>
      <c r="B152" s="6"/>
      <c r="C152" s="101" t="s">
        <v>336</v>
      </c>
      <c r="D152" s="170"/>
    </row>
    <row r="153" spans="1:4" ht="27.75">
      <c r="A153" s="298" t="s">
        <v>28</v>
      </c>
      <c r="B153" s="103" t="s">
        <v>3</v>
      </c>
      <c r="C153" s="104" t="s">
        <v>4</v>
      </c>
      <c r="D153" s="104" t="s">
        <v>2</v>
      </c>
    </row>
    <row r="154" spans="1:4" ht="23.25">
      <c r="A154" s="126" t="s">
        <v>403</v>
      </c>
      <c r="B154" s="312"/>
      <c r="C154" s="107"/>
      <c r="D154" s="107"/>
    </row>
    <row r="155" spans="1:4" ht="24.75">
      <c r="A155" s="156"/>
      <c r="B155" s="317" t="s">
        <v>516</v>
      </c>
      <c r="C155" s="300"/>
      <c r="D155" s="156"/>
    </row>
    <row r="156" spans="1:4" ht="24.75">
      <c r="A156" s="111">
        <v>14823637</v>
      </c>
      <c r="B156" s="57" t="s">
        <v>517</v>
      </c>
      <c r="C156" s="113">
        <v>14645294</v>
      </c>
      <c r="D156" s="111">
        <v>17220336</v>
      </c>
    </row>
    <row r="157" spans="1:4" ht="23.25">
      <c r="A157" s="153">
        <f>SUM(A156:A156)</f>
        <v>14823637</v>
      </c>
      <c r="B157" s="324" t="s">
        <v>518</v>
      </c>
      <c r="C157" s="153">
        <f>SUM(C156:C156)</f>
        <v>14645294</v>
      </c>
      <c r="D157" s="153">
        <f>SUM(D156:D156)</f>
        <v>17220336</v>
      </c>
    </row>
    <row r="158" spans="1:4" ht="24.75">
      <c r="A158" s="111"/>
      <c r="B158" s="302" t="s">
        <v>519</v>
      </c>
      <c r="C158" s="113"/>
      <c r="D158" s="111"/>
    </row>
    <row r="159" spans="1:4" ht="24.75">
      <c r="A159" s="111"/>
      <c r="B159" s="281" t="s">
        <v>520</v>
      </c>
      <c r="C159" s="113"/>
      <c r="D159" s="111"/>
    </row>
    <row r="160" spans="1:4" ht="24.75">
      <c r="A160" s="111">
        <v>113978425</v>
      </c>
      <c r="B160" s="57" t="s">
        <v>521</v>
      </c>
      <c r="C160" s="113">
        <v>114395398</v>
      </c>
      <c r="D160" s="111">
        <v>114041048</v>
      </c>
    </row>
    <row r="161" spans="1:4" ht="24.75">
      <c r="A161" s="111">
        <v>1782889</v>
      </c>
      <c r="B161" s="57" t="s">
        <v>522</v>
      </c>
      <c r="C161" s="113">
        <v>1982264</v>
      </c>
      <c r="D161" s="111">
        <v>1780577</v>
      </c>
    </row>
    <row r="162" spans="1:4" ht="24.75">
      <c r="A162" s="111">
        <v>54809060</v>
      </c>
      <c r="B162" s="57" t="s">
        <v>523</v>
      </c>
      <c r="C162" s="113">
        <v>51822143</v>
      </c>
      <c r="D162" s="111">
        <v>53712703</v>
      </c>
    </row>
    <row r="163" spans="1:4" ht="24.75">
      <c r="A163" s="111">
        <v>9188415</v>
      </c>
      <c r="B163" s="57" t="s">
        <v>524</v>
      </c>
      <c r="C163" s="113">
        <v>11514258</v>
      </c>
      <c r="D163" s="111">
        <v>9554405</v>
      </c>
    </row>
    <row r="164" spans="1:4" ht="24.75">
      <c r="A164" s="153">
        <f>SUM(A160:A163)</f>
        <v>179758789</v>
      </c>
      <c r="B164" s="196" t="s">
        <v>525</v>
      </c>
      <c r="C164" s="316">
        <f>SUM(C160:C163)</f>
        <v>179714063</v>
      </c>
      <c r="D164" s="153">
        <f>SUM(D160:D163)</f>
        <v>179088733</v>
      </c>
    </row>
    <row r="165" spans="1:4" ht="24.75">
      <c r="A165" s="111"/>
      <c r="B165" s="281" t="s">
        <v>526</v>
      </c>
      <c r="C165" s="113"/>
      <c r="D165" s="111"/>
    </row>
    <row r="166" spans="1:4" ht="24.75">
      <c r="A166" s="113">
        <v>830593</v>
      </c>
      <c r="B166" s="57" t="s">
        <v>527</v>
      </c>
      <c r="C166" s="113">
        <v>742445</v>
      </c>
      <c r="D166" s="113">
        <v>785267</v>
      </c>
    </row>
    <row r="167" spans="1:4" ht="24.75">
      <c r="A167" s="113">
        <v>150291</v>
      </c>
      <c r="B167" s="57" t="s">
        <v>528</v>
      </c>
      <c r="C167" s="113">
        <v>240822</v>
      </c>
      <c r="D167" s="113">
        <v>442500</v>
      </c>
    </row>
    <row r="168" spans="1:4" ht="24.75">
      <c r="A168" s="153">
        <f>SUM(A166:A167)</f>
        <v>980884</v>
      </c>
      <c r="B168" s="196" t="s">
        <v>529</v>
      </c>
      <c r="C168" s="153">
        <f>SUM(C166:C167)</f>
        <v>983267</v>
      </c>
      <c r="D168" s="153">
        <f>SUM(D166:D167)</f>
        <v>1227767</v>
      </c>
    </row>
    <row r="169" spans="1:4" ht="24.75">
      <c r="A169" s="111"/>
      <c r="B169" s="281" t="s">
        <v>530</v>
      </c>
      <c r="C169" s="113"/>
      <c r="D169" s="111"/>
    </row>
    <row r="170" spans="1:4" ht="24.75">
      <c r="A170" s="111">
        <v>371648</v>
      </c>
      <c r="B170" s="57" t="s">
        <v>531</v>
      </c>
      <c r="C170" s="113">
        <v>286092</v>
      </c>
      <c r="D170" s="111">
        <v>292809</v>
      </c>
    </row>
    <row r="171" spans="1:4" ht="24.75">
      <c r="A171" s="111">
        <v>142217</v>
      </c>
      <c r="B171" s="57" t="s">
        <v>532</v>
      </c>
      <c r="C171" s="113">
        <v>106216</v>
      </c>
      <c r="D171" s="111">
        <v>40419</v>
      </c>
    </row>
    <row r="172" spans="1:4" ht="24.75">
      <c r="A172" s="153">
        <f>SUM(A170:A171)</f>
        <v>513865</v>
      </c>
      <c r="B172" s="196" t="s">
        <v>533</v>
      </c>
      <c r="C172" s="153">
        <f>SUM(C170:C171)</f>
        <v>392308</v>
      </c>
      <c r="D172" s="153">
        <f>SUM(D170:D171)</f>
        <v>333228</v>
      </c>
    </row>
    <row r="173" spans="1:4" ht="24.75">
      <c r="A173" s="111"/>
      <c r="B173" s="281" t="s">
        <v>534</v>
      </c>
      <c r="C173" s="113"/>
      <c r="D173" s="111"/>
    </row>
    <row r="174" spans="1:4" ht="24.75">
      <c r="A174" s="111">
        <v>4409720</v>
      </c>
      <c r="B174" s="57" t="s">
        <v>535</v>
      </c>
      <c r="C174" s="111">
        <v>7209411</v>
      </c>
      <c r="D174" s="111">
        <v>1000000</v>
      </c>
    </row>
    <row r="175" spans="1:4" ht="24.75">
      <c r="A175" s="153">
        <f>SUM(A174)</f>
        <v>4409720</v>
      </c>
      <c r="B175" s="196" t="s">
        <v>536</v>
      </c>
      <c r="C175" s="153">
        <f>SUM(C174)</f>
        <v>7209411</v>
      </c>
      <c r="D175" s="153">
        <f>SUM(D174)</f>
        <v>1000000</v>
      </c>
    </row>
    <row r="176" spans="1:4" ht="24.75">
      <c r="A176" s="111"/>
      <c r="B176" s="281" t="s">
        <v>537</v>
      </c>
      <c r="C176" s="113"/>
      <c r="D176" s="111"/>
    </row>
    <row r="177" spans="1:4" ht="24.75">
      <c r="A177" s="111">
        <v>12301</v>
      </c>
      <c r="B177" s="57" t="s">
        <v>538</v>
      </c>
      <c r="C177" s="325">
        <v>0</v>
      </c>
      <c r="D177" s="111">
        <v>0</v>
      </c>
    </row>
    <row r="178" spans="1:4" ht="24.75">
      <c r="A178" s="153">
        <f>SUM(A177)</f>
        <v>12301</v>
      </c>
      <c r="B178" s="196" t="s">
        <v>539</v>
      </c>
      <c r="C178" s="316">
        <f>SUM(C177)</f>
        <v>0</v>
      </c>
      <c r="D178" s="153">
        <f>SUM(D177)</f>
        <v>0</v>
      </c>
    </row>
    <row r="179" spans="1:4" ht="24.75">
      <c r="A179" s="111"/>
      <c r="B179" s="281" t="s">
        <v>540</v>
      </c>
      <c r="C179" s="113"/>
      <c r="D179" s="111"/>
    </row>
    <row r="180" spans="1:4" ht="24.75">
      <c r="A180" s="111">
        <v>9633807</v>
      </c>
      <c r="B180" s="57" t="s">
        <v>541</v>
      </c>
      <c r="C180" s="113">
        <v>9224645</v>
      </c>
      <c r="D180" s="111">
        <v>11419476</v>
      </c>
    </row>
    <row r="181" spans="1:4" ht="24.75">
      <c r="A181" s="111">
        <v>1627491</v>
      </c>
      <c r="B181" s="57" t="s">
        <v>542</v>
      </c>
      <c r="C181" s="113">
        <v>1679071</v>
      </c>
      <c r="D181" s="111">
        <v>1742966</v>
      </c>
    </row>
    <row r="182" spans="1:4" ht="24.75">
      <c r="A182" s="111">
        <v>3751787</v>
      </c>
      <c r="B182" s="57" t="s">
        <v>543</v>
      </c>
      <c r="C182" s="113">
        <v>3659398</v>
      </c>
      <c r="D182" s="111">
        <v>6163244</v>
      </c>
    </row>
    <row r="183" spans="1:4" ht="24.75">
      <c r="A183" s="153">
        <f>SUM(A180:A182)</f>
        <v>15013085</v>
      </c>
      <c r="B183" s="134" t="s">
        <v>544</v>
      </c>
      <c r="C183" s="316">
        <f>SUM(C180:C182)</f>
        <v>14563114</v>
      </c>
      <c r="D183" s="153">
        <f>SUM(D180:D182)</f>
        <v>19325686</v>
      </c>
    </row>
    <row r="184" spans="1:4" ht="24.75">
      <c r="A184" s="111">
        <v>200000</v>
      </c>
      <c r="B184" s="57" t="s">
        <v>545</v>
      </c>
      <c r="C184" s="325">
        <v>200000</v>
      </c>
      <c r="D184" s="111">
        <v>200000</v>
      </c>
    </row>
    <row r="185" spans="1:4" ht="24.75">
      <c r="A185" s="153">
        <f>SUM(A184)</f>
        <v>200000</v>
      </c>
      <c r="B185" s="196" t="s">
        <v>546</v>
      </c>
      <c r="C185" s="316">
        <f>C184</f>
        <v>200000</v>
      </c>
      <c r="D185" s="153">
        <f>SUM(D184)</f>
        <v>200000</v>
      </c>
    </row>
    <row r="186" spans="1:4" ht="24.75">
      <c r="A186" s="326"/>
      <c r="B186" s="327" t="s">
        <v>547</v>
      </c>
      <c r="C186" s="328"/>
      <c r="D186" s="326"/>
    </row>
    <row r="187" spans="1:4" ht="24.75">
      <c r="A187" s="307">
        <f>SUM(A143+A157+A164+A168+A172+A175+A178+A183+A185)</f>
        <v>366969212</v>
      </c>
      <c r="B187" s="329" t="s">
        <v>548</v>
      </c>
      <c r="C187" s="307">
        <f>SUM(C143+C157+C164+C168+C172+C175+C185+C178+C183)</f>
        <v>371736305</v>
      </c>
      <c r="D187" s="307">
        <f>SUM(D143+D157+D164+D168+D172+D175+D185+D178+D183)</f>
        <v>359468321</v>
      </c>
    </row>
    <row r="188" spans="1:4" ht="24.75">
      <c r="A188" s="153">
        <v>76432178</v>
      </c>
      <c r="B188" s="330" t="s">
        <v>549</v>
      </c>
      <c r="C188" s="113">
        <v>0</v>
      </c>
      <c r="D188" s="153">
        <v>18725044</v>
      </c>
    </row>
    <row r="189" spans="1:4" ht="24.75">
      <c r="A189" s="128" t="s">
        <v>48</v>
      </c>
      <c r="B189" s="331" t="s">
        <v>550</v>
      </c>
      <c r="C189" s="110">
        <v>178330000</v>
      </c>
      <c r="D189" s="325" t="s">
        <v>48</v>
      </c>
    </row>
    <row r="190" spans="1:4" ht="24.75">
      <c r="A190" s="153">
        <f>SUM(A39+A137+A187+A188+A135)</f>
        <v>4373716037</v>
      </c>
      <c r="B190" s="290" t="s">
        <v>551</v>
      </c>
      <c r="C190" s="316">
        <f>SUM(C39+C137+C187+C188+C189)</f>
        <v>4478418000</v>
      </c>
      <c r="D190" s="153">
        <f>SUM(D39+D137+D187+D188)</f>
        <v>4486753355</v>
      </c>
    </row>
    <row r="191" ht="12.75">
      <c r="B191" s="61" t="s">
        <v>552</v>
      </c>
    </row>
  </sheetData>
  <sheetProtection/>
  <mergeCells count="13">
    <mergeCell ref="A101:D101"/>
    <mergeCell ref="C106:C107"/>
    <mergeCell ref="D106:D107"/>
    <mergeCell ref="A148:D148"/>
    <mergeCell ref="C153:C154"/>
    <mergeCell ref="D153:D154"/>
    <mergeCell ref="A1:D1"/>
    <mergeCell ref="C6:C7"/>
    <mergeCell ref="D6:D7"/>
    <mergeCell ref="A45:D45"/>
    <mergeCell ref="A54:D54"/>
    <mergeCell ref="C59:C60"/>
    <mergeCell ref="D59:D6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2000 CUSTOM</dc:creator>
  <cp:keywords/>
  <dc:description/>
  <cp:lastModifiedBy>Sheikha mohammed Al-humaidi</cp:lastModifiedBy>
  <cp:lastPrinted>2020-08-30T04:44:48Z</cp:lastPrinted>
  <dcterms:created xsi:type="dcterms:W3CDTF">2019-07-22T07:31:25Z</dcterms:created>
  <dcterms:modified xsi:type="dcterms:W3CDTF">2020-12-03T07:39:25Z</dcterms:modified>
  <cp:category/>
  <cp:version/>
  <cp:contentType/>
  <cp:contentStatus/>
</cp:coreProperties>
</file>